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tilities\ENGINEERING\DEVELOPMENT\Fee Quotes\Fee Quote Docs\PROPOSED VERSIONS\"/>
    </mc:Choice>
  </mc:AlternateContent>
  <xr:revisionPtr revIDLastSave="0" documentId="13_ncr:1_{D880E5F0-B34C-4B4E-9EA9-8724344478DF}" xr6:coauthVersionLast="47" xr6:coauthVersionMax="47" xr10:uidLastSave="{00000000-0000-0000-0000-000000000000}"/>
  <bookViews>
    <workbookView xWindow="28680" yWindow="-240" windowWidth="29040" windowHeight="15720" xr2:uid="{8A60450B-74E9-4E0A-B791-E8FCC0D14030}"/>
  </bookViews>
  <sheets>
    <sheet name="New_Project_Submittal_Form" sheetId="4" r:id="rId1"/>
    <sheet name="Flow Calculations" sheetId="9" r:id="rId2"/>
    <sheet name="Sample Quote" sheetId="11" r:id="rId3"/>
    <sheet name="5 Year Calc" sheetId="8" r:id="rId4"/>
  </sheets>
  <definedNames>
    <definedName name="AltEngEmail">#REF!</definedName>
    <definedName name="AltEngName">#REF!</definedName>
    <definedName name="Alternate_Contact">#REF!</definedName>
    <definedName name="Alternate_Contact_Email_Address">#REF!</definedName>
    <definedName name="Comm_1_Meter">#REF!</definedName>
    <definedName name="Comm_1_MeterSize">#REF!</definedName>
    <definedName name="Comm_1_Sewer">#REF!</definedName>
    <definedName name="Comm_1_Sewer_Total">#REF!</definedName>
    <definedName name="Comm_1_Total">#REF!</definedName>
    <definedName name="Comm_1_Water">#REF!</definedName>
    <definedName name="Comm_1_Water_Total">#REF!</definedName>
    <definedName name="Comm_2_Meter">#REF!</definedName>
    <definedName name="Comm_2_MeterSize">#REF!</definedName>
    <definedName name="Comm_2_Sewer">#REF!</definedName>
    <definedName name="Comm_2_Sewer_Total">#REF!</definedName>
    <definedName name="Comm_2_Water">#REF!</definedName>
    <definedName name="Comm_2_Water_Total">#REF!</definedName>
    <definedName name="Comm_3_MeterSize">#REF!</definedName>
    <definedName name="Comm_3_Sewer">#REF!</definedName>
    <definedName name="Comm_3_Sewer_Total">#REF!</definedName>
    <definedName name="Comm_3_Water">#REF!</definedName>
    <definedName name="Comm_3_Water_Total">#REF!</definedName>
    <definedName name="Comm_4_MeterSize">#REF!</definedName>
    <definedName name="Comm_4_Sewer">#REF!</definedName>
    <definedName name="Comm_4_Sewer_Total">#REF!</definedName>
    <definedName name="Comm_4_Water">#REF!</definedName>
    <definedName name="Comm_4_Water_Total">#REF!</definedName>
    <definedName name="Comm_5_MeterSize">#REF!</definedName>
    <definedName name="Comm_5_Sewer">#REF!</definedName>
    <definedName name="Comm_5_Sewer_Total">#REF!</definedName>
    <definedName name="Comm_5_Water">#REF!</definedName>
    <definedName name="Comm_5_Water_Total">#REF!</definedName>
    <definedName name="Comm_6_MeterSize">#REF!</definedName>
    <definedName name="Comm_6_Sewer">#REF!</definedName>
    <definedName name="Comm_6_Sewer_Total">#REF!</definedName>
    <definedName name="Comm_6_Swer_Total">#REF!</definedName>
    <definedName name="Comm_6_Water">#REF!</definedName>
    <definedName name="Comm_6_Water_Total">#REF!</definedName>
    <definedName name="Commercial_Flow_2_Sewer">#REF!</definedName>
    <definedName name="Commercial_Flow_3_Sewer">#REF!</definedName>
    <definedName name="Commercial_Flow_3_Sewr">#REF!</definedName>
    <definedName name="Commercial_Flow_3_Water">#REF!</definedName>
    <definedName name="Commercial_Flow_4_Sewer">#REF!</definedName>
    <definedName name="Commercial_Flow_4_Water">#REF!</definedName>
    <definedName name="Commercial_Flow_5_Sewer">#REF!</definedName>
    <definedName name="Commercial_Flow_5_Water">#REF!</definedName>
    <definedName name="Commercial_Flow_6_Sewer">#REF!</definedName>
    <definedName name="Commercial_Flow_6_Water">#REF!</definedName>
    <definedName name="Commercial_Flows_1_Sewer">#REF!</definedName>
    <definedName name="Commercial_Flows_1_Water">#REF!</definedName>
    <definedName name="Commercial_Meter_1_Size">#REF!</definedName>
    <definedName name="Commercial_Meter_2_Size">#REF!</definedName>
    <definedName name="Commercial_Meter_3_Size">#REF!</definedName>
    <definedName name="Commercial_Meter_4_Size">#REF!</definedName>
    <definedName name="Commercial_Meter_5_Size">#REF!</definedName>
    <definedName name="Commercial_Meter_6_Size">#REF!</definedName>
    <definedName name="Commercial_Use_1_Total_Sewer">#REF!</definedName>
    <definedName name="Commercial_Use_1_Total_Water">#REF!</definedName>
    <definedName name="Commercial_Use_2_Total_Sewer">#REF!</definedName>
    <definedName name="Commercial_Use_2_Total_Water">#REF!</definedName>
    <definedName name="Commercial_Use_3_Total_Sewer">#REF!</definedName>
    <definedName name="Commercial_Use_3_Total_Water">#REF!</definedName>
    <definedName name="Commercial_Use_4_Total_Sewer">#REF!</definedName>
    <definedName name="Commercial_Use_4_Total_Water">#REF!</definedName>
    <definedName name="Commercial_Use_5_Total_Sewer">#REF!</definedName>
    <definedName name="Commercial_Use_5_Total_Water">#REF!</definedName>
    <definedName name="Commercial_Use_6_Total_Sewer">#REF!</definedName>
    <definedName name="Commercial_Use_6_Total_Water">#REF!</definedName>
    <definedName name="CommercialFlowSewer1">#REF!</definedName>
    <definedName name="CommercialFlowSewer1Total">#REF!</definedName>
    <definedName name="CommercialFlowSewer2">#REF!</definedName>
    <definedName name="CommercialFlowSewer2Total">#REF!</definedName>
    <definedName name="CommercialFlowSewer3">#REF!</definedName>
    <definedName name="CommercialFlowSewer3Total">#REF!</definedName>
    <definedName name="CommercialFlowSewer4">#REF!</definedName>
    <definedName name="CommercialFlowSewer4Total">#REF!</definedName>
    <definedName name="CommercialFlowSewer5">#REF!</definedName>
    <definedName name="CommercialFlowSewer5Total">#REF!</definedName>
    <definedName name="CommercialFlowSewer6">#REF!</definedName>
    <definedName name="CommercialFlowSewer6Total">#REF!</definedName>
    <definedName name="CommercialFlowWater1">#REF!</definedName>
    <definedName name="CommercialFlowWater1Total">#REF!</definedName>
    <definedName name="CommercialFlowWater2">#REF!</definedName>
    <definedName name="CommercialFlowWater2Total">#REF!</definedName>
    <definedName name="CommercialFlowWater3">#REF!</definedName>
    <definedName name="CommercialFlowWater3Total">#REF!</definedName>
    <definedName name="CommercialFlowWater4">#REF!</definedName>
    <definedName name="CommercialFlowWater4Total">#REF!</definedName>
    <definedName name="CommercialFlowWater5">#REF!</definedName>
    <definedName name="CommercialFlowWater5Total">#REF!</definedName>
    <definedName name="CommercialFlowWater6">#REF!</definedName>
    <definedName name="CommercialFlowWater6Total">#REF!</definedName>
    <definedName name="CommercialFlowWater7Total">#REF!</definedName>
    <definedName name="Commerical_Flow_2_Water">#REF!</definedName>
    <definedName name="Commerical_Use_2_Total_Sewer">#REF!</definedName>
    <definedName name="CommMeterSize_1">#REF!</definedName>
    <definedName name="cost">#REF!</definedName>
    <definedName name="DevCompanyName">#REF!</definedName>
    <definedName name="DevContactPerson">#REF!</definedName>
    <definedName name="Developer_Company_Name">#REF!</definedName>
    <definedName name="Developer_Contact_Person">#REF!</definedName>
    <definedName name="Developer_Phone_Number">#REF!</definedName>
    <definedName name="Developers_Email_Address">#REF!</definedName>
    <definedName name="Developers_Fax_Number">#REF!</definedName>
    <definedName name="Developers_Phone_Number">#REF!</definedName>
    <definedName name="DevEmail">#REF!</definedName>
    <definedName name="DevFAXnumber">#REF!</definedName>
    <definedName name="DevPhoneNumber">#REF!</definedName>
    <definedName name="DO_Approved_or_Stipulated_Date">#REF!</definedName>
    <definedName name="DOS_Number">#REF!</definedName>
    <definedName name="DOSnumber">#REF!</definedName>
    <definedName name="Eng_Firm_Name">#REF!</definedName>
    <definedName name="Eng_Name">#REF!</definedName>
    <definedName name="EngEmail">#REF!</definedName>
    <definedName name="EngFaxNumber">#REF!</definedName>
    <definedName name="EngFirmName">#REF!</definedName>
    <definedName name="Engineers_Email_Address">#REF!</definedName>
    <definedName name="Engineers_Name">#REF!</definedName>
    <definedName name="EngName">#REF!</definedName>
    <definedName name="EngPhoneNumber">#REF!</definedName>
    <definedName name="Estimated_Cost_of_Construction">#REF!</definedName>
    <definedName name="EstimatedConstructionCost">#REF!</definedName>
    <definedName name="Fax_Number">#REF!</definedName>
    <definedName name="Fire_Line">#REF!</definedName>
    <definedName name="FireLine">#REF!</definedName>
    <definedName name="Force_Main">#REF!</definedName>
    <definedName name="Force_Main_Connection_Only">#REF!</definedName>
    <definedName name="ForceMain">#REF!</definedName>
    <definedName name="Gravity_Collection_System">#REF!</definedName>
    <definedName name="GravityCollectionSystem">#REF!</definedName>
    <definedName name="Half_Sewer_and_PrePaid_Sewer_Credits">#REF!</definedName>
    <definedName name="Half_Water_and_PrePaid_Water_Credits">#REF!</definedName>
    <definedName name="Half_Water_Half_Sewer_and_Rebate_Due">#REF!</definedName>
    <definedName name="Half_Water_Half_Sewer_and_Review_Fee">#REF!</definedName>
    <definedName name="Half_Water_Half_Sewer_Review_Fees_plus_PrePaid">#REF!</definedName>
    <definedName name="HalfSewer">#REF!</definedName>
    <definedName name="HalfWater">#REF!</definedName>
    <definedName name="HW_HS_RF_plus_PrePaid">#REF!</definedName>
    <definedName name="Hyd">#REF!</definedName>
    <definedName name="Hydrant">#REF!</definedName>
    <definedName name="Irrigation_Flow">#REF!</definedName>
    <definedName name="Irrigation_Flows_Water">#REF!</definedName>
    <definedName name="Irrigation_Meter_Size">#REF!</definedName>
    <definedName name="Irrigation_Total_Water">#REF!</definedName>
    <definedName name="IrrigationFlow">#REF!</definedName>
    <definedName name="IrrigationFlows">#REF!</definedName>
    <definedName name="IrrigationMeterSize">#REF!</definedName>
    <definedName name="IrrigationTotalWater">#REF!</definedName>
    <definedName name="LCOnumber">#REF!</definedName>
    <definedName name="LCU_Number">#REF!</definedName>
    <definedName name="LCUnumber">#REF!</definedName>
    <definedName name="LDO_Number">#REF!</definedName>
    <definedName name="Lift_Station">#REF!</definedName>
    <definedName name="LIFT_STATION_METER_TOTAL">#REF!</definedName>
    <definedName name="Lift_Station_Total">#REF!</definedName>
    <definedName name="LiftStation">#REF!</definedName>
    <definedName name="LiftStationMeters">#REF!</definedName>
    <definedName name="LiftStationMeterTotal">#REF!</definedName>
    <definedName name="LiftStationsMeters">#REF!</definedName>
    <definedName name="Location">#REF!</definedName>
    <definedName name="MFR_Master_Meter_SIZE">#REF!</definedName>
    <definedName name="MFR_Master_Metered_Total_Sewer">#REF!</definedName>
    <definedName name="MFR_Master_Metered_Total_Water">#REF!</definedName>
    <definedName name="MFR_Master_Metered_Units_Sewer">#REF!</definedName>
    <definedName name="MFR_Master_Metered_Units_Water">#REF!</definedName>
    <definedName name="MFR_Total_Sewer">#REF!</definedName>
    <definedName name="MFR_Total_Water">#REF!</definedName>
    <definedName name="MFRmasterMeteredSewerTotal">#REF!</definedName>
    <definedName name="MFRmasterMeteredWaterTotal">#REF!</definedName>
    <definedName name="MFRsewer">#REF!</definedName>
    <definedName name="MFRwater">#REF!</definedName>
    <definedName name="minimum_review_fee">#REF!</definedName>
    <definedName name="MultiFamilyUnits_Sewer">#REF!</definedName>
    <definedName name="MutliFamilyUnits_Water">#REF!</definedName>
    <definedName name="Number_of_Lift_Stations_Meters">#REF!</definedName>
    <definedName name="One_Half_Sewer">#REF!</definedName>
    <definedName name="One_Half_Sewer_Total">#REF!</definedName>
    <definedName name="One_Half_Water">#REF!</definedName>
    <definedName name="One_Half_Water_and_Sewer">#REF!</definedName>
    <definedName name="One_Half_Water_Sewer_and_RebateDue">#REF!</definedName>
    <definedName name="One_Half_Water_Sewer_and_ReviewFee">#REF!</definedName>
    <definedName name="One_Half_Water_Total">#REF!</definedName>
    <definedName name="one_percent">#REF!</definedName>
    <definedName name="Phone_Number">#REF!</definedName>
    <definedName name="PhoneNumber">#REF!</definedName>
    <definedName name="PrePaid_Sewer">#REF!</definedName>
    <definedName name="PrePaid_Sewer_Fees_Subtracted">#REF!</definedName>
    <definedName name="PrePaid_Water">#REF!</definedName>
    <definedName name="PrePaid_Water_and_Sewer">#REF!</definedName>
    <definedName name="PrePaid_Water_Fees_Subtracted">#REF!</definedName>
    <definedName name="PrePaidSewer">#REF!</definedName>
    <definedName name="PrepaidSewerFees">#REF!</definedName>
    <definedName name="PrePaidWater">#REF!</definedName>
    <definedName name="PrepaidWaterFees">#REF!</definedName>
    <definedName name="_xlnm.Print_Area" localSheetId="3">'5 Year Calc'!$A$1:$M$49</definedName>
    <definedName name="_xlnm.Print_Area" localSheetId="1">'Flow Calculations'!$A$1:$D$103</definedName>
    <definedName name="_xlnm.Print_Area" localSheetId="0">New_Project_Submittal_Form!$A$2:$AO$177</definedName>
    <definedName name="_xlnm.Print_Area" localSheetId="2">'Sample Quote'!$A$1:$M$106</definedName>
    <definedName name="Project_Name">#REF!</definedName>
    <definedName name="ProjectLocationAddress">#REF!</definedName>
    <definedName name="ProjectName">#REF!</definedName>
    <definedName name="Rebate_Amount_Due">#REF!</definedName>
    <definedName name="Rebate_Amount_Due_Sewer">#REF!</definedName>
    <definedName name="Rebate_Amount_Due_Water">#REF!</definedName>
    <definedName name="RebateAmountDue">#REF!</definedName>
    <definedName name="Reuse_Main_Extension">#REF!</definedName>
    <definedName name="Reuse_Meter_Station">#REF!</definedName>
    <definedName name="ReuseMainExtension">#REF!</definedName>
    <definedName name="ReuseMeterStation">#REF!</definedName>
    <definedName name="Review_Fee_Total">#REF!</definedName>
    <definedName name="ReviewFee">#REF!</definedName>
    <definedName name="RV_Master_Meter_SIZE">#REF!</definedName>
    <definedName name="RV_Master_Metered_Units_Sewer">#REF!</definedName>
    <definedName name="RV_Master_Metered_Units_Water">#REF!</definedName>
    <definedName name="RV_Sewer_Total">#REF!</definedName>
    <definedName name="RV_Total_Sewer">#REF!</definedName>
    <definedName name="RV_Total_Water">#REF!</definedName>
    <definedName name="RV_Water_Total">#REF!</definedName>
    <definedName name="Sewer_Lateral">#REF!</definedName>
    <definedName name="SewerLateral">#REF!</definedName>
    <definedName name="SFR_Individually_Metered_Units_Sewer">#REF!</definedName>
    <definedName name="SFR_Individually_Metered_Units_Water">#REF!</definedName>
    <definedName name="SFR_Sewer_Total">#REF!</definedName>
    <definedName name="SFR_Total">#REF!</definedName>
    <definedName name="SFR_Total_Sewer">#REF!</definedName>
    <definedName name="SFR_Total_Water">#REF!</definedName>
    <definedName name="SFR_Water_Total">#REF!</definedName>
    <definedName name="SFRsewer">#REF!</definedName>
    <definedName name="SFRtotalSewer">#REF!</definedName>
    <definedName name="SFRtotalWater">#REF!</definedName>
    <definedName name="SFRwater">#REF!</definedName>
    <definedName name="SingleFamilyUnits_Sewer">#REF!</definedName>
    <definedName name="SingleFamilyUnits_Water">#REF!</definedName>
    <definedName name="STRAP_Number">#REF!</definedName>
    <definedName name="STRAPnumber">#REF!</definedName>
    <definedName name="Total_Sewer">#REF!</definedName>
    <definedName name="Total_Sewer_Rebate_Due">#REF!</definedName>
    <definedName name="Total_Sewer_Without_Credits">#REF!</definedName>
    <definedName name="Total_Wastewater_Without_Credit">#REF!</definedName>
    <definedName name="Total_Wastewater_Without_Credit_or_PrePaids">#REF!</definedName>
    <definedName name="Total_Water">#REF!</definedName>
    <definedName name="Total_Water_and_Sewer">#REF!</definedName>
    <definedName name="Total_Water_Rebate_Due">#REF!</definedName>
    <definedName name="Total_Water_Without_Credit">#REF!</definedName>
    <definedName name="Total_Water_Without_Credit_or_PrePaids">#REF!</definedName>
    <definedName name="Total_Water_Without_Credits">#REF!</definedName>
    <definedName name="TotalSewer">#REF!</definedName>
    <definedName name="TotalWater">#REF!</definedName>
    <definedName name="Water_and_Sewer_Rebate_Total">#REF!</definedName>
    <definedName name="Water_Dist_System">#REF!</definedName>
    <definedName name="Water_Main_Extension">#REF!</definedName>
    <definedName name="Water_Service">#REF!</definedName>
    <definedName name="WaterDistSystem">#REF!</definedName>
    <definedName name="WaterMainExtension">#REF!</definedName>
    <definedName name="WaterServi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11" l="1"/>
  <c r="D80" i="11" l="1"/>
  <c r="H80" i="11" s="1"/>
  <c r="D79" i="11"/>
  <c r="I74" i="11"/>
  <c r="I73" i="11"/>
  <c r="I72" i="11"/>
  <c r="D74" i="11"/>
  <c r="D73" i="11"/>
  <c r="D72" i="11"/>
  <c r="D78" i="11"/>
  <c r="D77" i="11"/>
  <c r="D75" i="11"/>
  <c r="D76" i="11"/>
  <c r="C72" i="11"/>
  <c r="C73" i="11"/>
  <c r="C74" i="11"/>
  <c r="C75" i="11"/>
  <c r="C76" i="11"/>
  <c r="C77" i="11"/>
  <c r="C78" i="11"/>
  <c r="C79" i="11"/>
  <c r="C80" i="11"/>
  <c r="I89" i="4" l="1"/>
  <c r="I110" i="4"/>
  <c r="I138" i="4"/>
  <c r="I75" i="11"/>
  <c r="I67" i="11" l="1"/>
  <c r="I41" i="11"/>
  <c r="B67" i="11"/>
  <c r="B45" i="11"/>
  <c r="I11" i="11"/>
  <c r="I43" i="11"/>
  <c r="I45" i="11"/>
  <c r="I13" i="11"/>
  <c r="M47" i="8"/>
  <c r="H47" i="8"/>
  <c r="M31" i="8"/>
  <c r="H31" i="8"/>
  <c r="F29" i="8"/>
  <c r="D39" i="8"/>
  <c r="M15" i="8"/>
  <c r="H15" i="8"/>
  <c r="F13" i="8"/>
  <c r="B65" i="11"/>
  <c r="J23" i="11"/>
  <c r="B43" i="11"/>
  <c r="B41" i="11"/>
  <c r="B39" i="11"/>
  <c r="B37" i="11"/>
  <c r="C29" i="8"/>
  <c r="F79" i="11"/>
  <c r="D28" i="8"/>
  <c r="C12" i="8"/>
  <c r="K78" i="11"/>
  <c r="F78" i="11"/>
  <c r="I78" i="11"/>
  <c r="I43" i="8" s="1"/>
  <c r="C43" i="8"/>
  <c r="K77" i="11"/>
  <c r="F77" i="11"/>
  <c r="I77" i="11"/>
  <c r="M77" i="11" s="1"/>
  <c r="C42" i="8"/>
  <c r="K76" i="11"/>
  <c r="F76" i="11"/>
  <c r="I76" i="11"/>
  <c r="I9" i="8" s="1"/>
  <c r="C41" i="8"/>
  <c r="K75" i="11"/>
  <c r="F75" i="11"/>
  <c r="H75" i="11"/>
  <c r="C24" i="8"/>
  <c r="K74" i="11"/>
  <c r="I23" i="8"/>
  <c r="F74" i="11"/>
  <c r="D7" i="8"/>
  <c r="C39" i="8"/>
  <c r="K73" i="11"/>
  <c r="I22" i="8"/>
  <c r="F73" i="11"/>
  <c r="D22" i="8"/>
  <c r="C22" i="8"/>
  <c r="M72" i="11"/>
  <c r="H72" i="11"/>
  <c r="C5" i="8"/>
  <c r="B11" i="11"/>
  <c r="I9" i="11"/>
  <c r="B9" i="11"/>
  <c r="B7" i="11"/>
  <c r="B5" i="11"/>
  <c r="F6" i="8"/>
  <c r="K6" i="8"/>
  <c r="F7" i="8"/>
  <c r="K7" i="8"/>
  <c r="F8" i="8"/>
  <c r="K8" i="8"/>
  <c r="F9" i="8"/>
  <c r="K9" i="8"/>
  <c r="F10" i="8"/>
  <c r="K10" i="8"/>
  <c r="F11" i="8"/>
  <c r="K11" i="8"/>
  <c r="F12" i="8"/>
  <c r="F22" i="8"/>
  <c r="K22" i="8"/>
  <c r="F23" i="8"/>
  <c r="K23" i="8"/>
  <c r="F24" i="8"/>
  <c r="K24" i="8"/>
  <c r="F25" i="8"/>
  <c r="K25" i="8"/>
  <c r="F26" i="8"/>
  <c r="K26" i="8"/>
  <c r="F27" i="8"/>
  <c r="K27" i="8"/>
  <c r="F28" i="8"/>
  <c r="F38" i="8"/>
  <c r="K38" i="8"/>
  <c r="F39" i="8"/>
  <c r="K39" i="8"/>
  <c r="F40" i="8"/>
  <c r="K40" i="8"/>
  <c r="F41" i="8"/>
  <c r="K41" i="8"/>
  <c r="F42" i="8"/>
  <c r="K42" i="8"/>
  <c r="F43" i="8"/>
  <c r="K43" i="8"/>
  <c r="F44" i="8"/>
  <c r="AN43" i="4"/>
  <c r="AN40" i="4"/>
  <c r="AN37" i="4"/>
  <c r="D76" i="9"/>
  <c r="D65" i="9"/>
  <c r="D11" i="8" l="1"/>
  <c r="D10" i="8"/>
  <c r="D38" i="8"/>
  <c r="I25" i="8"/>
  <c r="I37" i="8"/>
  <c r="I26" i="8"/>
  <c r="I42" i="8"/>
  <c r="D6" i="8"/>
  <c r="D44" i="8"/>
  <c r="I38" i="8"/>
  <c r="D25" i="8"/>
  <c r="D26" i="8"/>
  <c r="C44" i="8"/>
  <c r="C38" i="8"/>
  <c r="C45" i="8"/>
  <c r="D45" i="8"/>
  <c r="D13" i="8"/>
  <c r="C13" i="8"/>
  <c r="D29" i="8"/>
  <c r="C28" i="8"/>
  <c r="D12" i="8"/>
  <c r="C11" i="8"/>
  <c r="C27" i="8"/>
  <c r="I11" i="8"/>
  <c r="I27" i="8"/>
  <c r="D27" i="8"/>
  <c r="D43" i="8"/>
  <c r="C26" i="8"/>
  <c r="C10" i="8"/>
  <c r="D42" i="8"/>
  <c r="I10" i="8"/>
  <c r="C9" i="8"/>
  <c r="C25" i="8"/>
  <c r="I41" i="8"/>
  <c r="D9" i="8"/>
  <c r="D41" i="8"/>
  <c r="C40" i="8"/>
  <c r="C8" i="8"/>
  <c r="D40" i="8"/>
  <c r="D24" i="8"/>
  <c r="D8" i="8"/>
  <c r="C7" i="8"/>
  <c r="C23" i="8"/>
  <c r="I7" i="8"/>
  <c r="I39" i="8"/>
  <c r="D23" i="8"/>
  <c r="C6" i="8"/>
  <c r="I6" i="8"/>
  <c r="C37" i="8"/>
  <c r="C21" i="8"/>
  <c r="I5" i="8"/>
  <c r="I21" i="8"/>
  <c r="D21" i="8"/>
  <c r="D37" i="8"/>
  <c r="D5" i="8"/>
  <c r="H5" i="8" s="1"/>
  <c r="M76" i="11"/>
  <c r="M74" i="11"/>
  <c r="M78" i="11"/>
  <c r="H79" i="11"/>
  <c r="H74" i="11"/>
  <c r="H73" i="11"/>
  <c r="H77" i="11"/>
  <c r="H78" i="11"/>
  <c r="H76" i="11"/>
  <c r="M73" i="11"/>
  <c r="F45" i="8"/>
  <c r="D24" i="9"/>
  <c r="D18" i="9"/>
  <c r="H81" i="11" l="1"/>
  <c r="C89" i="11" s="1"/>
  <c r="M75" i="11"/>
  <c r="I24" i="8"/>
  <c r="I8" i="8"/>
  <c r="I40" i="8"/>
  <c r="AM95" i="4"/>
  <c r="AL30" i="4"/>
  <c r="M81" i="11" l="1"/>
  <c r="M87" i="11" s="1"/>
  <c r="H25" i="8"/>
  <c r="H9" i="8"/>
  <c r="H41" i="8"/>
  <c r="H6" i="8"/>
  <c r="H38" i="8"/>
  <c r="H22" i="8"/>
  <c r="H7" i="8"/>
  <c r="H39" i="8"/>
  <c r="H23" i="8"/>
  <c r="M22" i="8"/>
  <c r="M38" i="8"/>
  <c r="M6" i="8"/>
  <c r="M39" i="8"/>
  <c r="M7" i="8"/>
  <c r="M23" i="8"/>
  <c r="H28" i="8"/>
  <c r="H44" i="8"/>
  <c r="H12" i="8"/>
  <c r="H26" i="8"/>
  <c r="H42" i="8"/>
  <c r="H10" i="8"/>
  <c r="J24" i="11"/>
  <c r="J83" i="11"/>
  <c r="H27" i="8"/>
  <c r="H43" i="8"/>
  <c r="H11" i="8"/>
  <c r="H29" i="8"/>
  <c r="H13" i="8"/>
  <c r="H45" i="8"/>
  <c r="M5" i="8"/>
  <c r="M37" i="8"/>
  <c r="M21" i="8"/>
  <c r="H21" i="8"/>
  <c r="H37" i="8"/>
  <c r="M40" i="8"/>
  <c r="M8" i="8"/>
  <c r="M24" i="8"/>
  <c r="H40" i="8"/>
  <c r="H24" i="8"/>
  <c r="H8" i="8"/>
  <c r="AN72" i="4"/>
  <c r="AN68" i="4"/>
  <c r="AN64" i="4"/>
  <c r="AN60" i="4"/>
  <c r="AN56" i="4"/>
  <c r="AN52" i="4"/>
  <c r="AA52" i="4"/>
  <c r="AA56" i="4"/>
  <c r="I89" i="11" l="1"/>
  <c r="H14" i="8"/>
  <c r="C92" i="11" s="1"/>
  <c r="M42" i="8"/>
  <c r="M10" i="8"/>
  <c r="M26" i="8"/>
  <c r="M41" i="8"/>
  <c r="M9" i="8"/>
  <c r="M25" i="8"/>
  <c r="M43" i="8"/>
  <c r="M11" i="8"/>
  <c r="M27" i="8"/>
  <c r="M30" i="8" s="1"/>
  <c r="I95" i="11" s="1"/>
  <c r="H30" i="8"/>
  <c r="C95" i="11" s="1"/>
  <c r="H46" i="8"/>
  <c r="C98" i="11" s="1"/>
  <c r="AL85" i="4"/>
  <c r="D94" i="9"/>
  <c r="D88" i="9"/>
  <c r="D85" i="9"/>
  <c r="D82" i="9"/>
  <c r="D63" i="9"/>
  <c r="D61" i="9"/>
  <c r="D49" i="9"/>
  <c r="D41" i="9"/>
  <c r="D39" i="9"/>
  <c r="D34" i="9"/>
  <c r="D31" i="9"/>
  <c r="D12" i="9"/>
  <c r="D10" i="9"/>
  <c r="D68" i="9"/>
  <c r="D53" i="9"/>
  <c r="D52" i="9"/>
  <c r="D22" i="9"/>
  <c r="D103" i="9"/>
  <c r="D101" i="9"/>
  <c r="D100" i="9"/>
  <c r="D99" i="9"/>
  <c r="D98" i="9"/>
  <c r="D97" i="9"/>
  <c r="D95" i="9"/>
  <c r="D92" i="9"/>
  <c r="D91" i="9"/>
  <c r="D89" i="9"/>
  <c r="D86" i="9"/>
  <c r="D83" i="9"/>
  <c r="D75" i="9"/>
  <c r="D74" i="9"/>
  <c r="D72" i="9"/>
  <c r="D71" i="9"/>
  <c r="D70" i="9"/>
  <c r="D66" i="9"/>
  <c r="D59" i="9"/>
  <c r="D58" i="9"/>
  <c r="D55" i="9"/>
  <c r="D56" i="9" s="1"/>
  <c r="D50" i="9"/>
  <c r="D47" i="9"/>
  <c r="D45" i="9"/>
  <c r="D44" i="9"/>
  <c r="D43" i="9"/>
  <c r="D42" i="9"/>
  <c r="D37" i="9"/>
  <c r="D36" i="9"/>
  <c r="D32" i="9"/>
  <c r="D29" i="9"/>
  <c r="D28" i="9"/>
  <c r="D27" i="9"/>
  <c r="D26" i="9"/>
  <c r="D23" i="9"/>
  <c r="D21" i="9"/>
  <c r="D19" i="9"/>
  <c r="D16" i="9"/>
  <c r="D15" i="9"/>
  <c r="D14" i="9"/>
  <c r="D8" i="9"/>
  <c r="D7" i="9"/>
  <c r="M33" i="8" l="1"/>
  <c r="M93" i="11" s="1"/>
  <c r="M46" i="8"/>
  <c r="I98" i="11" s="1"/>
  <c r="M14" i="8"/>
  <c r="I92" i="11" s="1"/>
  <c r="M49" i="8" l="1"/>
  <c r="M96" i="11" s="1"/>
  <c r="M17" i="8"/>
  <c r="M90" i="11" s="1"/>
  <c r="I47" i="4"/>
  <c r="AM80" i="4" l="1"/>
  <c r="AM76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<sst xmlns="http://schemas.openxmlformats.org/spreadsheetml/2006/main" count="561" uniqueCount="270">
  <si>
    <t>Water</t>
  </si>
  <si>
    <t>X</t>
  </si>
  <si>
    <t>=</t>
  </si>
  <si>
    <t>PLEASE MAKE CHECKS PAYABLE TO ‘LEE COUNTY BOCC’</t>
  </si>
  <si>
    <t>---THIS QUOTE IS SUBJECT TO CHANGE UPON REVIEW OF PROJECT AND/OR CHANGE IN DEVELOPMENT---</t>
  </si>
  <si>
    <t>PLEASE NOTE: THIS PROJECT WILL BE REQUIRED TO FOLLOW THE MOST CURRENT</t>
  </si>
  <si>
    <t>APPROVED SECTIONS OF LEE COUNTY UTILITIES DESIGN MANUAL/OPERATIONS MANUAL</t>
  </si>
  <si>
    <t>Date:</t>
  </si>
  <si>
    <t>Project Name:</t>
  </si>
  <si>
    <t>Strap Number:</t>
  </si>
  <si>
    <t>Location:</t>
  </si>
  <si>
    <t>Potable Water Distribution System</t>
  </si>
  <si>
    <t>Water Main Extension</t>
  </si>
  <si>
    <t>Sanitary</t>
  </si>
  <si>
    <t>Gravity Collection System</t>
  </si>
  <si>
    <t>Force Main</t>
  </si>
  <si>
    <t>Reuse</t>
  </si>
  <si>
    <t>Reuse Main Extension</t>
  </si>
  <si>
    <t>Reuse Meter Station</t>
  </si>
  <si>
    <t>Other</t>
  </si>
  <si>
    <t xml:space="preserve"> </t>
  </si>
  <si>
    <t xml:space="preserve">Water: </t>
  </si>
  <si>
    <t>Sewer:</t>
  </si>
  <si>
    <t>Meter Size:</t>
  </si>
  <si>
    <t>ERUs:</t>
  </si>
  <si>
    <t>What will this meter serve?</t>
  </si>
  <si>
    <t>2,500 sq ft medical office building</t>
  </si>
  <si>
    <t>Estimated Flows for Commercial Meter #1</t>
  </si>
  <si>
    <t>1"</t>
  </si>
  <si>
    <t>Estimated Flows for Commercial Meter #2</t>
  </si>
  <si>
    <t>Estimated Flows for Commercial Meter #3</t>
  </si>
  <si>
    <t>Estimated Flows for Commercial Meter #4</t>
  </si>
  <si>
    <t>Estimated Flows for Commercial Meter #5</t>
  </si>
  <si>
    <t>Estimated Flows for Commercial Meter #6</t>
  </si>
  <si>
    <t>TOTAL ERUs:</t>
  </si>
  <si>
    <t>DEVELOPER INFORMATION:</t>
  </si>
  <si>
    <t>Name of Developer &amp;/or Owner:</t>
  </si>
  <si>
    <t>Mailing Address:</t>
  </si>
  <si>
    <t>City, State &amp; Zip:</t>
  </si>
  <si>
    <t>Telephone Number:</t>
  </si>
  <si>
    <t>E-mail Address:</t>
  </si>
  <si>
    <t>Name of Engineering Firm:</t>
  </si>
  <si>
    <t>Name of Project Engineer:</t>
  </si>
  <si>
    <t>DOS #:</t>
  </si>
  <si>
    <t>LDO #:</t>
  </si>
  <si>
    <t>DOS #</t>
  </si>
  <si>
    <t xml:space="preserve">Water Service(s) </t>
  </si>
  <si>
    <t xml:space="preserve">Sewer Service(s) </t>
  </si>
  <si>
    <t>ENGINEER INFORMATION:</t>
  </si>
  <si>
    <t>Typical Meter Size:</t>
  </si>
  <si>
    <t>DETAILED DESCRIPTION OF COMMERCIAL/INDUSTRIAL WATER CONSUMPTION</t>
  </si>
  <si>
    <t xml:space="preserve">   </t>
  </si>
  <si>
    <t>Detailed business description:</t>
  </si>
  <si>
    <t>5,000 sq ft restaurant</t>
  </si>
  <si>
    <t>75 indoor seats, 50 outdoor tiki bar seats open more that 16 hours a day</t>
  </si>
  <si>
    <t>Review fee:</t>
  </si>
  <si>
    <t>LCU #:</t>
  </si>
  <si>
    <t>Force Main Connection</t>
  </si>
  <si>
    <t>Hydrant(s)</t>
  </si>
  <si>
    <t>Lift Station(s)</t>
  </si>
  <si>
    <t>FDEP</t>
  </si>
  <si>
    <t>LCDOT</t>
  </si>
  <si>
    <t xml:space="preserve">This project will require the following permits:  </t>
  </si>
  <si>
    <t>Pre-Design Meeting Date:</t>
  </si>
  <si>
    <t>Fire Line backflow(s)</t>
  </si>
  <si>
    <t>Sewer - Number of MF Units:</t>
  </si>
  <si>
    <t xml:space="preserve">Water - Number of RV Units: </t>
  </si>
  <si>
    <t>Sewer - Number of RV Units:</t>
  </si>
  <si>
    <t>Sewer - Number of SF lots:</t>
  </si>
  <si>
    <t xml:space="preserve">Water - Number of SF lots: </t>
  </si>
  <si>
    <t>FIRE LINES (DDCVA) INFORMATION</t>
  </si>
  <si>
    <t>DUE UPON FINAL SUBMITTAL: WATER/WASTEWATER CAPACITY FEES IF BEFORE May 5, 2027
Please Note: Fees are due prior to placing the system into service. 
Capacity Rates at this time: Water= $12.20; Wastewater=$16.6250</t>
  </si>
  <si>
    <t>DUE UPON FINAL SUBMITTAL: WATER/WASTEWATER CAPACITY FEES IF BEFORE May 5, 2028
Please Note: Fees are due prior to placing the system into service. 
Capacity Rates at this time: Water= $13.42; Wastewater=$18.2875</t>
  </si>
  <si>
    <t>DUE UPON FINAL SUBMITTAL: WATER/WASTEWATER CAPACITY FEES IF ON/AFTER May 5, 2028
Please Note: Fees are due prior to placing the system into service. 
Capacity Rates at this time: Water= $14.64; Wastewater=$19.95</t>
  </si>
  <si>
    <t>(As shown on the construction plans)</t>
  </si>
  <si>
    <t>NUMBER OF LIFT STATIONS                                       
(1 ERU/250 GPD* FOR EACH WATER SERVICE)</t>
  </si>
  <si>
    <t>FDOT</t>
  </si>
  <si>
    <t>IRRIGATION** (Max 2,000 GDP)</t>
  </si>
  <si>
    <t>BEFORE May 5, 2027</t>
  </si>
  <si>
    <t>BEFORE May 5, 2028</t>
  </si>
  <si>
    <t>ON/AFTER May 5, 2028</t>
  </si>
  <si>
    <t xml:space="preserve">WASTEWATER SUB-TOTAL </t>
  </si>
  <si>
    <t>WATER SUB-TOTAL:</t>
  </si>
  <si>
    <t>PRE-PAID CREDIT (WASTEWATER)</t>
  </si>
  <si>
    <t>Total Number of LCU LIFT/PUMP STATIONS to be constructed in this phase of the project:</t>
  </si>
  <si>
    <r>
      <rPr>
        <b/>
        <sz val="18"/>
        <color theme="1"/>
        <rFont val="Arial Nova"/>
        <family val="2"/>
      </rPr>
      <t>Single-Family Residential</t>
    </r>
    <r>
      <rPr>
        <b/>
        <sz val="18"/>
        <color indexed="8"/>
        <rFont val="Arial Nova"/>
        <family val="2"/>
      </rPr>
      <t xml:space="preserve">             </t>
    </r>
    <r>
      <rPr>
        <sz val="18"/>
        <color indexed="8"/>
        <rFont val="Arial Nova"/>
        <family val="2"/>
      </rPr>
      <t xml:space="preserve"> 
(INDIVIDUALLY METERED RESIDENTIAL UNITS)
1 ERU = 250 GPD Water and/or 200 GPD Sewer</t>
    </r>
  </si>
  <si>
    <r>
      <rPr>
        <b/>
        <sz val="18"/>
        <color theme="1"/>
        <rFont val="Arial Nova"/>
        <family val="2"/>
      </rPr>
      <t xml:space="preserve">Multi-Family Residential   </t>
    </r>
    <r>
      <rPr>
        <sz val="18"/>
        <color theme="1"/>
        <rFont val="Arial Nova"/>
        <family val="2"/>
      </rPr>
      <t xml:space="preserve">                                           
</t>
    </r>
    <r>
      <rPr>
        <sz val="18"/>
        <color indexed="8"/>
        <rFont val="Arial Nova"/>
        <family val="2"/>
      </rPr>
      <t>(MASTER-METERED RESIDENTIAL UNITS)
0.8 ERU = 200 GPD Water and/or 160 GPD Sewer</t>
    </r>
  </si>
  <si>
    <r>
      <rPr>
        <b/>
        <sz val="18"/>
        <color theme="1"/>
        <rFont val="Arial Nova"/>
        <family val="2"/>
      </rPr>
      <t>RVs Residential</t>
    </r>
    <r>
      <rPr>
        <sz val="18"/>
        <color theme="1"/>
        <rFont val="Arial Nova"/>
        <family val="2"/>
      </rPr>
      <t xml:space="preserve">
(MASTER-METERED RESIDENTIAL UNITS)
0.4 ERU = 100 GPD Water and/or 80 GPD Sewer</t>
    </r>
  </si>
  <si>
    <r>
      <t xml:space="preserve">COMMERCIAL, INDUSTRIAL, OTHER (GPD)
</t>
    </r>
    <r>
      <rPr>
        <sz val="14"/>
        <color theme="1"/>
        <rFont val="Arial Nova"/>
        <family val="2"/>
      </rPr>
      <t>*BASED ON ESTIMATED FLOWS IN GPD WITH A MINIMUM 250 GPD WATER &amp; 200 GPD SEWER (1 ERU)</t>
    </r>
  </si>
  <si>
    <t>PROJECT NAME:</t>
  </si>
  <si>
    <t>QUOTE ISSUED TO:</t>
  </si>
  <si>
    <t>EMAIL:</t>
  </si>
  <si>
    <t>FIRM:</t>
  </si>
  <si>
    <t>COMPLETED BY:</t>
  </si>
  <si>
    <t>REVIEWED BY:</t>
  </si>
  <si>
    <t>TYPE OF CONNECTION</t>
  </si>
  <si>
    <t>METER
SIZE</t>
  </si>
  <si>
    <r>
      <t>UNITS/GPD</t>
    </r>
    <r>
      <rPr>
        <b/>
        <sz val="18"/>
        <color indexed="8"/>
        <rFont val="Arial Nova"/>
        <family val="2"/>
      </rPr>
      <t>*</t>
    </r>
  </si>
  <si>
    <t>POTABLE WATER</t>
  </si>
  <si>
    <t>WASTEWATER</t>
  </si>
  <si>
    <t>THE LISTED RATES BELOW ARE FOR FUTURE CAPACITY FEES DUE AT THE TIME OF FINAL ACCEPTANCE AND 
BASED ON THE FINAL INSPECTION DATE</t>
  </si>
  <si>
    <t xml:space="preserve">DUE UPON FINAL ACCEPTANCE SUBMITTAL: WATER/WASTEWATER CAPACITY FEES IF BEFORE MAY 5, 2026
PLEASE NOTE: FEES ARE DUE PRIOR TO PLACING THE SYSTEM INTO SERVICE. </t>
  </si>
  <si>
    <t xml:space="preserve">DUE UPON FINAL ACCEPTANCE SUBMITTAL: WATER/WASTEWATER CAPACITY FEES IF BEFORE MAY 5, 2027
PLEASE NOTE: FEES ARE DUE PRIOR TO PLACING THE SYSTEM INTO SERVICE. </t>
  </si>
  <si>
    <t xml:space="preserve">DUE UPON FINAL ACCEPTANCE SUBMITTAL: WATER/WASTEWATER CAPACITY FEES IF BEFORE MAY 5, 2028
PLEASE NOTE: FEES ARE DUE PRIOR TO PLACING THE SYSTEM INTO SERVICE. </t>
  </si>
  <si>
    <t xml:space="preserve">DUE UPON FINAL ACCEPTANCE SUBMITTAL: WATER/WASTEWATER CAPACITY FEES IF ON/AFTER May 5, 2028
PLEASE NOTE: FEES ARE DUE PRIOR TO PLACING THE SYSTEM INTO SERVICE.  </t>
  </si>
  <si>
    <t>WASTEWATER @ $14.9625 =&gt;</t>
  </si>
  <si>
    <t>WASTEWATER @ $16.6250 =&gt;</t>
  </si>
  <si>
    <t>WASTEWATER @ $18.2875 =&gt;</t>
  </si>
  <si>
    <t>WASTEWATER @ $19.95 =&gt;</t>
  </si>
  <si>
    <t>STRAP #(S):</t>
  </si>
  <si>
    <r>
      <rPr>
        <b/>
        <sz val="26"/>
        <color theme="1"/>
        <rFont val="Arial Nova"/>
        <family val="2"/>
      </rPr>
      <t>TOTAL DUE UPON APPROVAL TO CONSTRUCT SUBMITTAL:</t>
    </r>
    <r>
      <rPr>
        <sz val="26"/>
        <color theme="1"/>
        <rFont val="Arial Nova"/>
        <family val="2"/>
      </rPr>
      <t xml:space="preserve"> 
(ESTIMATED COST OF CONSTRUCTION X 1% OR $835.00 WHICHEVER IS GREATER) </t>
    </r>
  </si>
  <si>
    <t>IRRIGATION** (Max 2,000 GPD)</t>
  </si>
  <si>
    <t>OVERALL DOLLAR AMOUNT LISTED ON ENGINEER'S OPINION OF PROBABLE COST:</t>
  </si>
  <si>
    <r>
      <t>UNITS/GPD</t>
    </r>
    <r>
      <rPr>
        <b/>
        <sz val="22"/>
        <color indexed="8"/>
        <rFont val="Arial Nova"/>
        <family val="2"/>
      </rPr>
      <t>*</t>
    </r>
  </si>
  <si>
    <t>**BASED ON ESTIMATED FLOWS IN GPD WITH A MIN 250 GPD WATER &amp; 200 GPD SEWER (1 ERU)</t>
  </si>
  <si>
    <t>WATER</t>
  </si>
  <si>
    <r>
      <rPr>
        <b/>
        <sz val="20"/>
        <color theme="1"/>
        <rFont val="Arial Nova"/>
        <family val="2"/>
      </rPr>
      <t>Single-Family Residential</t>
    </r>
    <r>
      <rPr>
        <b/>
        <sz val="20"/>
        <color indexed="8"/>
        <rFont val="Arial Nova"/>
        <family val="2"/>
      </rPr>
      <t xml:space="preserve">             </t>
    </r>
    <r>
      <rPr>
        <sz val="20"/>
        <color indexed="8"/>
        <rFont val="Arial Nova"/>
        <family val="2"/>
      </rPr>
      <t xml:space="preserve"> 
(INDIVIDUALLY METERED RESIDENTIAL UNITS)
1 ERU = 250 GPD Water and/or 200 GPD Sewer</t>
    </r>
  </si>
  <si>
    <r>
      <rPr>
        <b/>
        <sz val="20"/>
        <color theme="1"/>
        <rFont val="Arial Nova"/>
        <family val="2"/>
      </rPr>
      <t xml:space="preserve">Multi-Family Residential   </t>
    </r>
    <r>
      <rPr>
        <sz val="20"/>
        <color theme="1"/>
        <rFont val="Arial Nova"/>
        <family val="2"/>
      </rPr>
      <t xml:space="preserve">                                           
</t>
    </r>
    <r>
      <rPr>
        <sz val="20"/>
        <color indexed="8"/>
        <rFont val="Arial Nova"/>
        <family val="2"/>
      </rPr>
      <t>(MASTER-METERED RESIDENTIAL UNITS)
0.8 ERU = 200 GPD Water and/or 160 GPD Sewer</t>
    </r>
  </si>
  <si>
    <r>
      <rPr>
        <b/>
        <sz val="20"/>
        <color theme="1"/>
        <rFont val="Arial Nova"/>
        <family val="2"/>
      </rPr>
      <t>RVs Residential</t>
    </r>
    <r>
      <rPr>
        <sz val="20"/>
        <color theme="1"/>
        <rFont val="Arial Nova"/>
        <family val="2"/>
      </rPr>
      <t xml:space="preserve">
(MASTER-METERED RESIDENTIAL UNITS)
0.4 ERU = 100 GPD Water and/or 80 GPD Sewer</t>
    </r>
  </si>
  <si>
    <t>CAPACITY RATES AT THIS TIME: 
WATER @ $13.42 =&gt;</t>
  </si>
  <si>
    <t>CAPACITY RATES AT THIS TIME: 
WATER @ $12.20 =&gt;</t>
  </si>
  <si>
    <t>CAPACITY RATES AT THIS TIME: 
WATER @ $10.98 =&gt;</t>
  </si>
  <si>
    <t>CAPACITY RATES AT THIS TIME: 
WATER @ $14.64 =&gt;</t>
  </si>
  <si>
    <r>
      <t xml:space="preserve">COMMERCIAL, INDUSTRIAL, OTHER **
</t>
    </r>
    <r>
      <rPr>
        <sz val="16"/>
        <color theme="1"/>
        <rFont val="Arial Nova"/>
        <family val="2"/>
      </rPr>
      <t>COMMERCIAL SEWER GPD IS CALCULATED AT 80% OF WATER GPD</t>
    </r>
  </si>
  <si>
    <t>*GALLONS PER DAY</t>
  </si>
  <si>
    <t>PRIOR TO ISSUING RESIDENTIAL AVAILABILITY LETTERS; APPLICATION FOR SERVICE AND PAYING METER FEES WILL BE REQUIRED</t>
  </si>
  <si>
    <t>PLAN REVIEW FEES AND LCU PROJECT DESCRIPTION</t>
  </si>
  <si>
    <t>Yes</t>
  </si>
  <si>
    <t>No</t>
  </si>
  <si>
    <r>
      <t xml:space="preserve">Total Number of </t>
    </r>
    <r>
      <rPr>
        <b/>
        <sz val="10"/>
        <color indexed="8"/>
        <rFont val="Arial"/>
        <family val="2"/>
      </rPr>
      <t>Recreation Vehicles or Other types</t>
    </r>
    <r>
      <rPr>
        <sz val="10"/>
        <color indexed="8"/>
        <rFont val="Arial"/>
        <family val="2"/>
      </rPr>
      <t xml:space="preserve"> of Metered Residential Units:</t>
    </r>
  </si>
  <si>
    <t xml:space="preserve"> LDO #</t>
  </si>
  <si>
    <t>LCU NEW PROJECT SUBMITTAL</t>
  </si>
  <si>
    <t>Below please show a detailed description of water consumption for commercial or industrial development by using F.A.C. 62-6.008 guidelines for each meter.   We have included a worksheet on the following page to assist in completing this section. Please note: Historical water use data is encouraged.</t>
  </si>
  <si>
    <t>DETAILED DESCRIPTION OF RESIDENTIAL WATER CONSUMPTION</t>
  </si>
  <si>
    <t>OTHER METER INFORMATION</t>
  </si>
  <si>
    <t>IRRIGATION</t>
  </si>
  <si>
    <t>LIFT STATION</t>
  </si>
  <si>
    <t xml:space="preserve">Please list all meters to be removed/returned </t>
  </si>
  <si>
    <t>Please list all existing meters to remain</t>
  </si>
  <si>
    <t>EXISTING METERS</t>
  </si>
  <si>
    <t>Additional Contact Person(s):</t>
  </si>
  <si>
    <t>FLOW CALCULATIONS (GPD) BY USE</t>
  </si>
  <si>
    <t>Overall dollar amount listed on the Engineer’s Opinion of Probable Cost:</t>
  </si>
  <si>
    <t>2 doctors at 250 gpd each = 500 gpd plus 8 staff members at 15 gpd = 120 gpd.</t>
  </si>
  <si>
    <t>Total = 620 gpd</t>
  </si>
  <si>
    <t xml:space="preserve">TYPE OF ESTABLISHMENT </t>
  </si>
  <si>
    <t>EACH/SQFT</t>
  </si>
  <si>
    <t>TOTAL WATER 
GPD</t>
  </si>
  <si>
    <t>COMMERCIAL:</t>
  </si>
  <si>
    <t>Y/N</t>
  </si>
  <si>
    <t xml:space="preserve">Hotels &amp; motels </t>
  </si>
  <si>
    <t xml:space="preserve">per 100 square feet of floor space, whichever is greater </t>
  </si>
  <si>
    <t>Swimming and bathing facilities, public per person</t>
  </si>
  <si>
    <t xml:space="preserve">Veterinary Clinic </t>
  </si>
  <si>
    <t>(c) Add per kennel, stall or cage</t>
  </si>
  <si>
    <t xml:space="preserve">Warehouse </t>
  </si>
  <si>
    <t>(a) Add per employee per 8 hour shift</t>
  </si>
  <si>
    <t>(c) Self-storage, per unit (up to 200 units)</t>
  </si>
  <si>
    <t>add 1 gallon for each 2 units or fraction thereof, for over 200 units, and shall be in addition to employees, offices or living quarters flow rates.</t>
  </si>
  <si>
    <t xml:space="preserve">INSTITUTIONAL: </t>
  </si>
  <si>
    <t>If meals served on a regular basis add per meal prepared</t>
  </si>
  <si>
    <t>add per meal prepared</t>
  </si>
  <si>
    <t xml:space="preserve">Parks, public picnic </t>
  </si>
  <si>
    <t>GALLONS PER 
DAY (GPD)</t>
  </si>
  <si>
    <t>Airports, Bus Terminals, Train Stations, Port &amp; Dock Facilities (Bathroom Waste Only)</t>
  </si>
  <si>
    <t>Factories (Exclusive of Industrial Wastes Gallons per Employee per 8 Hour Shift)</t>
  </si>
  <si>
    <t>Flea Market (Open 3 or Less Days per Week )</t>
  </si>
  <si>
    <t>Food Operations</t>
  </si>
  <si>
    <t>Add per employee per 8 hour shift</t>
  </si>
  <si>
    <t>Add per member or patron</t>
  </si>
  <si>
    <t>No showers provided</t>
  </si>
  <si>
    <t>Showers provided</t>
  </si>
  <si>
    <t>Per non-food service vendor space</t>
  </si>
  <si>
    <t>Add per food service establishment using single service articles only per 100 Square feet of floor space</t>
  </si>
  <si>
    <t>Per limited food service establishment</t>
  </si>
  <si>
    <t>For flea markets open more than 3 days per week estimated flows shall be doubled</t>
  </si>
  <si>
    <t xml:space="preserve">Carry out only, including caterers </t>
  </si>
  <si>
    <t xml:space="preserve">Offices: Doctor and Dentist </t>
  </si>
  <si>
    <t>Offices: Standard</t>
  </si>
  <si>
    <t>Bar and cocktail lounge per seat</t>
  </si>
  <si>
    <t>Institutions per meal</t>
  </si>
  <si>
    <t>Number of seats</t>
  </si>
  <si>
    <t>Theatres and Auditoriums</t>
  </si>
  <si>
    <t>Number of service chairs</t>
  </si>
  <si>
    <t>Number of Bowling lanes</t>
  </si>
  <si>
    <t>Bowling Alley (bathroom waste only)</t>
  </si>
  <si>
    <t xml:space="preserve">Barber &amp; Beauty Shops </t>
  </si>
  <si>
    <t>Number of car spaces</t>
  </si>
  <si>
    <t>Drive-in restaurant</t>
  </si>
  <si>
    <t>Number of pool table or video game</t>
  </si>
  <si>
    <t>Number of meals</t>
  </si>
  <si>
    <t>per 100 square feet of floor space</t>
  </si>
  <si>
    <t>Food Outlets excluding deli’s, bakery, or meat department</t>
  </si>
  <si>
    <t>Add for deli per 100 square feet of deli floor space</t>
  </si>
  <si>
    <t>Add for bakery per 100 square feet of bakery floor space</t>
  </si>
  <si>
    <t>Add for meat department per 100 square feet of meat department floor space</t>
  </si>
  <si>
    <t>Number of water closet(s)</t>
  </si>
  <si>
    <t>Number of room(s)</t>
  </si>
  <si>
    <t>Resort hotels, camps, cottages</t>
  </si>
  <si>
    <t>Number of practitioner(s)</t>
  </si>
  <si>
    <t>Number of employee(s) per 8 hour shift</t>
  </si>
  <si>
    <t>Open 16 hours per day or less</t>
  </si>
  <si>
    <t>Open more than 16 hours per day</t>
  </si>
  <si>
    <t>Number of self services laundry machines</t>
  </si>
  <si>
    <t>Number of Square Feet</t>
  </si>
  <si>
    <t>Shopping centers without food or laundry</t>
  </si>
  <si>
    <t>Stadiums, race tracks, ball parks</t>
  </si>
  <si>
    <t>Number of Seats</t>
  </si>
  <si>
    <t>Churches which includes kitchen wastewater flows unless meals prepared on a routine basis</t>
  </si>
  <si>
    <t>Number of bed(s)</t>
  </si>
  <si>
    <t>Hospitals which does not include kitchen wastewater flows</t>
  </si>
  <si>
    <t>Nursing, rest homes, adult congregate living facilities which does not include kitchen wastewater flows</t>
  </si>
  <si>
    <t>With toilets - Number of person(s)</t>
  </si>
  <si>
    <t>With bathhouse, showers &amp; toilets - Number of person(s)</t>
  </si>
  <si>
    <t>Number of person(s)</t>
  </si>
  <si>
    <t>Public institutions other than schools and hospitals which does not include kitchen wastewater flows</t>
  </si>
  <si>
    <t>Number of worker(s)</t>
  </si>
  <si>
    <r>
      <t>Water - Number</t>
    </r>
    <r>
      <rPr>
        <sz val="16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of MF Units: </t>
    </r>
  </si>
  <si>
    <t>AFTER your project receives an approved Development Order (D.O.) from Community Development or a or stipulated review from Lee County Utilities on the Development Order, please submit this completed form along with a pdf of the construction plans and a copy of the Engineer’s Opinion of Probable Cost through eConnect. Please notify LCU staff at LCUdcap@leegov.com once your upload is complete.
Please fill the purple shaded fields that are applicable to this project.</t>
  </si>
  <si>
    <t>Estimated Flows for IRRIGATION Meter:</t>
  </si>
  <si>
    <t>Name &amp; Title of Representative:</t>
  </si>
  <si>
    <t>INITIAL:</t>
  </si>
  <si>
    <t>Lee County Utilities will own the following infrastructure after it is placed into service. 
Check all that apply</t>
  </si>
  <si>
    <t>Single-Family Residential (INDIVIDUALLY METERED RESIDENTIAL UNITS)</t>
  </si>
  <si>
    <t>Multi-Family Residential (MASTER-METERED RESIDENTIAL UNITS)</t>
  </si>
  <si>
    <t>Meter Size</t>
  </si>
  <si>
    <t>5/8"</t>
  </si>
  <si>
    <t>2"</t>
  </si>
  <si>
    <t>3"</t>
  </si>
  <si>
    <t>4"</t>
  </si>
  <si>
    <t>6"</t>
  </si>
  <si>
    <t>8"</t>
  </si>
  <si>
    <t>10"</t>
  </si>
  <si>
    <t>12"</t>
  </si>
  <si>
    <t>For the irrigation meter please attach either the Blaney Criddle formula or a Landscape Architect's calculations</t>
  </si>
  <si>
    <t>16"</t>
  </si>
  <si>
    <t>Fire Line Size</t>
  </si>
  <si>
    <t>Looped (Y/N)</t>
  </si>
  <si>
    <t>Building Number/Name</t>
  </si>
  <si>
    <t>Fire Line</t>
  </si>
  <si>
    <t>N/A</t>
  </si>
  <si>
    <t>Irr</t>
  </si>
  <si>
    <t>1.5"</t>
  </si>
  <si>
    <t>Number of passenger(s)</t>
  </si>
  <si>
    <t>Number of resident(s)</t>
  </si>
  <si>
    <t>Per 100 square feet of floor space</t>
  </si>
  <si>
    <t>Restaurant operating 16 hours or less per day per seat</t>
  </si>
  <si>
    <t>Restaurant operating more than 16 hours per day per seat</t>
  </si>
  <si>
    <t>Restaurant using single service articles only and operating 16 hours or less per day per seat</t>
  </si>
  <si>
    <t>Restaurant using single service articles only and operating more than 16 hours per day per seat</t>
  </si>
  <si>
    <t xml:space="preserve">Service stations (per water closet) </t>
  </si>
  <si>
    <t>Number of Bathrooms</t>
  </si>
  <si>
    <t>Stores</t>
  </si>
  <si>
    <r>
      <t>(b) Add per loading bay</t>
    </r>
    <r>
      <rPr>
        <sz val="11"/>
        <rFont val="Arial"/>
        <family val="2"/>
      </rPr>
      <t xml:space="preserve"> (Roll up Doors)</t>
    </r>
  </si>
  <si>
    <t>Add for showers</t>
  </si>
  <si>
    <t>Add for cafeteria</t>
  </si>
  <si>
    <t>Add for day school workers</t>
  </si>
  <si>
    <t>Boarding-type School (Number of Students)</t>
  </si>
  <si>
    <t>Day-type School (Number of Students)</t>
  </si>
  <si>
    <t>Schools</t>
  </si>
  <si>
    <t>Work/construction camps, semi-permanent</t>
  </si>
  <si>
    <t>PROJECT DESCRIPTION:
Plan Review Fees Only - Based on attached EOPC and Plans provided.</t>
  </si>
  <si>
    <t>ESTIMATED FEE QUOTE - CALCULATION OF CONNECTION/CAPACITY FEES TO BE PAID</t>
  </si>
  <si>
    <t>ESTIMATED FEE QUOTE - CALCULATION OF CONNECTION/CAPACITY FEES</t>
  </si>
  <si>
    <t>PRE-PAID CREDIT 
(WATER)</t>
  </si>
  <si>
    <t>FIRE LINE INFORMATION</t>
  </si>
  <si>
    <t>Description of Infrastructure to be turned over to LCU:</t>
  </si>
  <si>
    <t>Explain which Fire Line(s) (DDCVA) are looped together. Explain in detail.</t>
  </si>
  <si>
    <r>
      <rPr>
        <b/>
        <sz val="10"/>
        <color indexed="10"/>
        <rFont val="Arial"/>
        <family val="2"/>
      </rPr>
      <t>EXAMPLE</t>
    </r>
    <r>
      <rPr>
        <sz val="10"/>
        <color indexed="8"/>
        <rFont val="Arial"/>
        <family val="2"/>
      </rPr>
      <t xml:space="preserve">-Estimated Flow for Commercial </t>
    </r>
  </si>
  <si>
    <t xml:space="preserve">PROJECT DESCRIPTION: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</si>
</sst>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0_);[Red]\(&quot;$&quot;#,##0.0000\)"/>
  </numFmts>
  <fonts count="5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 Nova"/>
      <family val="2"/>
    </font>
    <font>
      <b/>
      <sz val="18"/>
      <color theme="1"/>
      <name val="Arial Nova"/>
      <family val="2"/>
    </font>
    <font>
      <b/>
      <sz val="18"/>
      <color indexed="8"/>
      <name val="Arial Nova"/>
      <family val="2"/>
    </font>
    <font>
      <sz val="18"/>
      <name val="Arial Nova"/>
      <family val="2"/>
    </font>
    <font>
      <sz val="20"/>
      <color theme="1"/>
      <name val="Arial Nova"/>
      <family val="2"/>
    </font>
    <font>
      <sz val="11"/>
      <name val="Arial Nova"/>
      <family val="2"/>
    </font>
    <font>
      <sz val="18"/>
      <color indexed="8"/>
      <name val="Arial Nova"/>
      <family val="2"/>
    </font>
    <font>
      <sz val="14"/>
      <color theme="1"/>
      <name val="Arial Nova"/>
      <family val="2"/>
    </font>
    <font>
      <b/>
      <sz val="26"/>
      <color theme="1"/>
      <name val="Calibri"/>
      <family val="2"/>
      <scheme val="minor"/>
    </font>
    <font>
      <sz val="24"/>
      <color theme="1"/>
      <name val="Arial Nova"/>
      <family val="2"/>
    </font>
    <font>
      <b/>
      <sz val="22"/>
      <color theme="1"/>
      <name val="Arial Nova"/>
      <family val="2"/>
    </font>
    <font>
      <b/>
      <sz val="26"/>
      <color theme="1"/>
      <name val="Arial Nova"/>
      <family val="2"/>
    </font>
    <font>
      <b/>
      <sz val="26"/>
      <color rgb="FFFF0000"/>
      <name val="Arial Nova"/>
      <family val="2"/>
    </font>
    <font>
      <sz val="26"/>
      <color theme="1"/>
      <name val="Arial Nova"/>
      <family val="2"/>
    </font>
    <font>
      <b/>
      <sz val="36"/>
      <color theme="1"/>
      <name val="Arial Nova"/>
      <family val="2"/>
    </font>
    <font>
      <b/>
      <sz val="22"/>
      <color indexed="8"/>
      <name val="Arial Nova"/>
      <family val="2"/>
    </font>
    <font>
      <b/>
      <sz val="20"/>
      <color theme="1"/>
      <name val="Arial Nova"/>
      <family val="2"/>
    </font>
    <font>
      <b/>
      <sz val="20"/>
      <color indexed="8"/>
      <name val="Arial Nova"/>
      <family val="2"/>
    </font>
    <font>
      <sz val="20"/>
      <color indexed="8"/>
      <name val="Arial Nova"/>
      <family val="2"/>
    </font>
    <font>
      <sz val="20"/>
      <name val="Arial Nova"/>
      <family val="2"/>
    </font>
    <font>
      <sz val="16"/>
      <color theme="1"/>
      <name val="Arial Nova"/>
      <family val="2"/>
    </font>
    <font>
      <b/>
      <sz val="26"/>
      <name val="Arial Nova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name val="Arial"/>
      <family val="2"/>
    </font>
    <font>
      <b/>
      <u/>
      <sz val="14"/>
      <color theme="1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0C0"/>
      <name val="Arial"/>
      <family val="2"/>
    </font>
    <font>
      <b/>
      <sz val="26"/>
      <color rgb="FF0070C0"/>
      <name val="Arial Nova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37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8" fillId="0" borderId="7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8" fontId="8" fillId="0" borderId="9" xfId="0" applyNumberFormat="1" applyFont="1" applyBorder="1" applyAlignment="1">
      <alignment horizontal="center" vertical="center"/>
    </xf>
    <xf numFmtId="164" fontId="8" fillId="0" borderId="41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8" fontId="8" fillId="0" borderId="38" xfId="0" applyNumberFormat="1" applyFont="1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8" fontId="8" fillId="0" borderId="17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3" xfId="0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2" fillId="9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8" fillId="0" borderId="44" xfId="1" applyFont="1" applyBorder="1" applyAlignment="1">
      <alignment horizontal="center" vertical="center"/>
    </xf>
    <xf numFmtId="44" fontId="23" fillId="0" borderId="18" xfId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11" borderId="1" xfId="0" applyFont="1" applyFill="1" applyBorder="1" applyAlignment="1" applyProtection="1">
      <alignment horizontal="center" vertical="center" wrapText="1"/>
      <protection locked="0"/>
    </xf>
    <xf numFmtId="0" fontId="26" fillId="11" borderId="11" xfId="0" applyFont="1" applyFill="1" applyBorder="1" applyAlignment="1" applyProtection="1">
      <alignment horizontal="center" vertical="center" wrapText="1"/>
      <protection locked="0"/>
    </xf>
    <xf numFmtId="0" fontId="32" fillId="11" borderId="1" xfId="0" applyFont="1" applyFill="1" applyBorder="1" applyAlignment="1" applyProtection="1">
      <alignment horizontal="center" vertical="center" wrapText="1"/>
      <protection locked="0"/>
    </xf>
    <xf numFmtId="0" fontId="26" fillId="11" borderId="56" xfId="0" applyFont="1" applyFill="1" applyBorder="1" applyAlignment="1" applyProtection="1">
      <alignment horizontal="center" vertical="center" wrapText="1"/>
      <protection locked="0"/>
    </xf>
    <xf numFmtId="0" fontId="26" fillId="11" borderId="57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0" fontId="4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right" vertical="center" wrapText="1"/>
    </xf>
    <xf numFmtId="0" fontId="45" fillId="0" borderId="57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right" vertical="center" wrapText="1"/>
    </xf>
    <xf numFmtId="0" fontId="45" fillId="0" borderId="56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right" vertical="center" wrapText="1"/>
    </xf>
    <xf numFmtId="0" fontId="47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43" fillId="10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justify" vertical="top" wrapText="1"/>
    </xf>
    <xf numFmtId="0" fontId="44" fillId="0" borderId="1" xfId="0" applyFont="1" applyBorder="1" applyAlignment="1">
      <alignment horizontal="center" vertical="center" wrapText="1"/>
    </xf>
    <xf numFmtId="44" fontId="8" fillId="0" borderId="9" xfId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26" fillId="9" borderId="1" xfId="0" applyFont="1" applyFill="1" applyBorder="1" applyAlignment="1" applyProtection="1">
      <alignment horizontal="center" vertical="center"/>
      <protection locked="0"/>
    </xf>
    <xf numFmtId="0" fontId="32" fillId="9" borderId="0" xfId="0" applyFont="1" applyFill="1" applyAlignment="1" applyProtection="1">
      <alignment horizontal="left" vertical="center"/>
      <protection locked="0"/>
    </xf>
    <xf numFmtId="0" fontId="26" fillId="9" borderId="4" xfId="0" applyFont="1" applyFill="1" applyBorder="1" applyAlignment="1" applyProtection="1">
      <alignment horizontal="center" vertical="center"/>
      <protection locked="0"/>
    </xf>
    <xf numFmtId="0" fontId="26" fillId="9" borderId="62" xfId="0" applyFont="1" applyFill="1" applyBorder="1" applyAlignment="1" applyProtection="1">
      <alignment horizontal="center" vertical="center"/>
      <protection locked="0"/>
    </xf>
    <xf numFmtId="0" fontId="26" fillId="9" borderId="58" xfId="0" applyFont="1" applyFill="1" applyBorder="1" applyAlignment="1" applyProtection="1">
      <alignment horizontal="left" vertical="center"/>
      <protection locked="0"/>
    </xf>
    <xf numFmtId="0" fontId="26" fillId="9" borderId="4" xfId="0" applyFont="1" applyFill="1" applyBorder="1" applyAlignment="1" applyProtection="1">
      <alignment horizontal="left" vertical="center"/>
      <protection locked="0"/>
    </xf>
    <xf numFmtId="14" fontId="26" fillId="9" borderId="4" xfId="0" applyNumberFormat="1" applyFont="1" applyFill="1" applyBorder="1" applyAlignment="1" applyProtection="1">
      <alignment horizontal="center" vertical="center"/>
      <protection locked="0"/>
    </xf>
    <xf numFmtId="0" fontId="32" fillId="9" borderId="1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9" borderId="12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9" borderId="4" xfId="0" applyFont="1" applyFill="1" applyBorder="1" applyAlignment="1" applyProtection="1">
      <alignment horizontal="left" vertical="center"/>
      <protection locked="0"/>
    </xf>
    <xf numFmtId="0" fontId="26" fillId="9" borderId="4" xfId="0" applyFont="1" applyFill="1" applyBorder="1" applyAlignment="1" applyProtection="1">
      <alignment horizontal="right" vertical="center"/>
      <protection locked="0"/>
    </xf>
    <xf numFmtId="1" fontId="26" fillId="9" borderId="4" xfId="0" applyNumberFormat="1" applyFont="1" applyFill="1" applyBorder="1" applyAlignment="1" applyProtection="1">
      <alignment horizontal="center" vertical="center"/>
      <protection locked="0"/>
    </xf>
    <xf numFmtId="164" fontId="26" fillId="9" borderId="2" xfId="0" applyNumberFormat="1" applyFont="1" applyFill="1" applyBorder="1" applyAlignment="1" applyProtection="1">
      <alignment horizontal="center" vertical="center"/>
      <protection locked="0"/>
    </xf>
    <xf numFmtId="0" fontId="33" fillId="9" borderId="4" xfId="0" applyFont="1" applyFill="1" applyBorder="1" applyAlignment="1" applyProtection="1">
      <alignment horizontal="left" vertical="center"/>
      <protection locked="0"/>
    </xf>
    <xf numFmtId="0" fontId="33" fillId="9" borderId="4" xfId="2" applyFont="1" applyFill="1" applyBorder="1" applyAlignment="1" applyProtection="1">
      <alignment horizontal="left" vertical="center"/>
      <protection locked="0"/>
    </xf>
    <xf numFmtId="0" fontId="47" fillId="0" borderId="11" xfId="0" applyFont="1" applyBorder="1" applyAlignment="1">
      <alignment horizontal="left" vertical="center" wrapText="1"/>
    </xf>
    <xf numFmtId="0" fontId="47" fillId="0" borderId="5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 wrapText="1"/>
    </xf>
    <xf numFmtId="0" fontId="32" fillId="9" borderId="11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32" fillId="9" borderId="12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0" fontId="43" fillId="8" borderId="11" xfId="0" applyFont="1" applyFill="1" applyBorder="1" applyAlignment="1">
      <alignment horizontal="center" vertical="top" wrapText="1"/>
    </xf>
    <xf numFmtId="0" fontId="43" fillId="8" borderId="5" xfId="0" applyFont="1" applyFill="1" applyBorder="1" applyAlignment="1">
      <alignment horizontal="center" vertical="top" wrapText="1"/>
    </xf>
    <xf numFmtId="0" fontId="43" fillId="8" borderId="12" xfId="0" applyFont="1" applyFill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7" borderId="48" xfId="0" applyFont="1" applyFill="1" applyBorder="1" applyAlignment="1">
      <alignment horizontal="center" vertical="center" wrapText="1"/>
    </xf>
    <xf numFmtId="0" fontId="17" fillId="7" borderId="46" xfId="0" applyFont="1" applyFill="1" applyBorder="1" applyAlignment="1">
      <alignment horizontal="center" vertical="center" wrapText="1"/>
    </xf>
    <xf numFmtId="164" fontId="18" fillId="7" borderId="46" xfId="0" applyNumberFormat="1" applyFont="1" applyFill="1" applyBorder="1" applyAlignment="1">
      <alignment horizontal="center" vertical="center"/>
    </xf>
    <xf numFmtId="164" fontId="18" fillId="7" borderId="47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9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40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8" fontId="8" fillId="6" borderId="29" xfId="0" applyNumberFormat="1" applyFont="1" applyFill="1" applyBorder="1" applyAlignment="1">
      <alignment horizontal="center" vertical="center"/>
    </xf>
    <xf numFmtId="8" fontId="8" fillId="6" borderId="7" xfId="0" applyNumberFormat="1" applyFont="1" applyFill="1" applyBorder="1" applyAlignment="1">
      <alignment horizontal="center" vertical="center"/>
    </xf>
    <xf numFmtId="8" fontId="8" fillId="6" borderId="26" xfId="0" applyNumberFormat="1" applyFont="1" applyFill="1" applyBorder="1" applyAlignment="1">
      <alignment horizontal="center" vertical="center"/>
    </xf>
    <xf numFmtId="8" fontId="8" fillId="6" borderId="30" xfId="0" applyNumberFormat="1" applyFont="1" applyFill="1" applyBorder="1" applyAlignment="1">
      <alignment horizontal="center" vertical="center"/>
    </xf>
    <xf numFmtId="8" fontId="8" fillId="6" borderId="3" xfId="0" applyNumberFormat="1" applyFont="1" applyFill="1" applyBorder="1" applyAlignment="1">
      <alignment horizontal="center" vertical="center"/>
    </xf>
    <xf numFmtId="8" fontId="8" fillId="6" borderId="37" xfId="0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3" fillId="5" borderId="35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164" fontId="18" fillId="0" borderId="53" xfId="0" applyNumberFormat="1" applyFont="1" applyBorder="1" applyAlignment="1">
      <alignment horizontal="center" vertical="center"/>
    </xf>
    <xf numFmtId="164" fontId="18" fillId="0" borderId="55" xfId="0" applyNumberFormat="1" applyFont="1" applyBorder="1" applyAlignment="1">
      <alignment horizontal="center" vertical="center"/>
    </xf>
    <xf numFmtId="164" fontId="18" fillId="0" borderId="54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center" wrapText="1"/>
    </xf>
    <xf numFmtId="164" fontId="8" fillId="0" borderId="20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164" fontId="8" fillId="0" borderId="3" xfId="0" applyNumberFormat="1" applyFont="1" applyBorder="1" applyAlignment="1">
      <alignment horizontal="center" wrapText="1"/>
    </xf>
    <xf numFmtId="164" fontId="8" fillId="0" borderId="23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164" fontId="15" fillId="0" borderId="50" xfId="0" applyNumberFormat="1" applyFont="1" applyBorder="1" applyAlignment="1">
      <alignment horizontal="center" vertical="center"/>
    </xf>
    <xf numFmtId="164" fontId="15" fillId="0" borderId="51" xfId="0" applyNumberFormat="1" applyFont="1" applyBorder="1" applyAlignment="1">
      <alignment horizontal="center" vertical="center"/>
    </xf>
    <xf numFmtId="164" fontId="15" fillId="0" borderId="52" xfId="0" applyNumberFormat="1" applyFont="1" applyBorder="1" applyAlignment="1">
      <alignment horizontal="center" vertical="center"/>
    </xf>
    <xf numFmtId="0" fontId="25" fillId="0" borderId="49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left" vertical="top" wrapText="1"/>
    </xf>
    <xf numFmtId="0" fontId="25" fillId="0" borderId="63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60" xfId="0" applyFont="1" applyBorder="1" applyAlignment="1">
      <alignment horizontal="left" vertical="top" wrapText="1"/>
    </xf>
    <xf numFmtId="0" fontId="25" fillId="0" borderId="6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65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</xf>
    <xf numFmtId="0" fontId="42" fillId="0" borderId="0" xfId="0" applyFont="1" applyAlignment="1" applyProtection="1">
      <alignment horizontal="center" vertical="center"/>
    </xf>
    <xf numFmtId="0" fontId="38" fillId="0" borderId="0" xfId="0" applyFont="1" applyAlignment="1" applyProtection="1">
      <alignment horizontal="center" vertical="center"/>
    </xf>
    <xf numFmtId="0" fontId="38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</xf>
    <xf numFmtId="0" fontId="26" fillId="0" borderId="38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right" vertical="center"/>
    </xf>
    <xf numFmtId="0" fontId="47" fillId="0" borderId="4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37" fillId="9" borderId="1" xfId="0" applyFont="1" applyFill="1" applyBorder="1" applyAlignment="1" applyProtection="1">
      <alignment horizontal="center" vertical="center" wrapText="1"/>
    </xf>
    <xf numFmtId="0" fontId="37" fillId="9" borderId="1" xfId="0" applyFont="1" applyFill="1" applyBorder="1" applyAlignment="1" applyProtection="1">
      <alignment horizontal="center" vertical="center"/>
    </xf>
    <xf numFmtId="0" fontId="28" fillId="0" borderId="38" xfId="0" applyFont="1" applyBorder="1" applyAlignment="1" applyProtection="1">
      <alignment horizontal="left" vertical="center" wrapText="1"/>
    </xf>
    <xf numFmtId="0" fontId="32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horizontal="left" vertical="center"/>
    </xf>
    <xf numFmtId="0" fontId="26" fillId="0" borderId="4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right" vertical="center"/>
    </xf>
    <xf numFmtId="0" fontId="26" fillId="9" borderId="4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 shrinkToFit="1"/>
    </xf>
    <xf numFmtId="0" fontId="28" fillId="2" borderId="4" xfId="0" applyFont="1" applyFill="1" applyBorder="1" applyAlignment="1" applyProtection="1">
      <alignment horizontal="right" vertical="center"/>
    </xf>
    <xf numFmtId="0" fontId="28" fillId="0" borderId="0" xfId="0" applyFont="1" applyAlignment="1" applyProtection="1">
      <alignment horizontal="justify" vertical="center"/>
    </xf>
    <xf numFmtId="0" fontId="28" fillId="0" borderId="0" xfId="0" applyFont="1" applyAlignment="1" applyProtection="1">
      <alignment horizontal="right" vertical="center"/>
    </xf>
    <xf numFmtId="0" fontId="28" fillId="2" borderId="4" xfId="0" applyFont="1" applyFill="1" applyBorder="1" applyAlignment="1" applyProtection="1">
      <alignment horizontal="center" vertical="center"/>
    </xf>
    <xf numFmtId="0" fontId="28" fillId="2" borderId="4" xfId="0" applyFont="1" applyFill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3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vertical="center"/>
    </xf>
    <xf numFmtId="0" fontId="28" fillId="2" borderId="5" xfId="0" applyFont="1" applyFill="1" applyBorder="1" applyAlignment="1" applyProtection="1">
      <alignment vertical="center"/>
    </xf>
    <xf numFmtId="0" fontId="28" fillId="2" borderId="3" xfId="0" applyFont="1" applyFill="1" applyBorder="1" applyAlignment="1" applyProtection="1">
      <alignment vertical="center"/>
    </xf>
    <xf numFmtId="0" fontId="28" fillId="0" borderId="7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right" vertical="center"/>
    </xf>
    <xf numFmtId="0" fontId="28" fillId="2" borderId="13" xfId="0" applyFont="1" applyFill="1" applyBorder="1" applyAlignment="1" applyProtection="1">
      <alignment horizontal="right" vertical="center"/>
    </xf>
    <xf numFmtId="0" fontId="28" fillId="0" borderId="7" xfId="0" applyFont="1" applyBorder="1" applyAlignment="1" applyProtection="1">
      <alignment horizontal="justify" vertical="center"/>
    </xf>
    <xf numFmtId="0" fontId="28" fillId="0" borderId="7" xfId="0" applyFont="1" applyBorder="1" applyAlignment="1" applyProtection="1">
      <alignment horizontal="right" vertical="center"/>
    </xf>
    <xf numFmtId="0" fontId="28" fillId="2" borderId="13" xfId="0" applyFont="1" applyFill="1" applyBorder="1" applyAlignment="1" applyProtection="1">
      <alignment horizontal="center" vertical="center"/>
    </xf>
    <xf numFmtId="0" fontId="28" fillId="2" borderId="13" xfId="0" applyFont="1" applyFill="1" applyBorder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28" fillId="0" borderId="58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26" fillId="9" borderId="62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right" vertical="center"/>
    </xf>
    <xf numFmtId="0" fontId="26" fillId="8" borderId="14" xfId="0" applyFont="1" applyFill="1" applyBorder="1" applyAlignment="1" applyProtection="1">
      <alignment horizontal="center" vertical="center" wrapText="1"/>
    </xf>
    <xf numFmtId="0" fontId="26" fillId="8" borderId="15" xfId="0" applyFont="1" applyFill="1" applyBorder="1" applyAlignment="1" applyProtection="1">
      <alignment horizontal="center" vertical="center" wrapText="1"/>
    </xf>
    <xf numFmtId="0" fontId="26" fillId="8" borderId="16" xfId="0" applyFont="1" applyFill="1" applyBorder="1" applyAlignment="1" applyProtection="1">
      <alignment horizontal="center" vertical="center" wrapText="1"/>
    </xf>
    <xf numFmtId="0" fontId="37" fillId="0" borderId="61" xfId="0" applyFont="1" applyBorder="1" applyAlignment="1" applyProtection="1">
      <alignment horizontal="left" vertical="center"/>
    </xf>
    <xf numFmtId="0" fontId="26" fillId="0" borderId="61" xfId="0" applyFont="1" applyBorder="1" applyAlignment="1" applyProtection="1">
      <alignment horizontal="right" vertical="center"/>
    </xf>
    <xf numFmtId="0" fontId="26" fillId="10" borderId="61" xfId="0" applyFont="1" applyFill="1" applyBorder="1" applyAlignment="1" applyProtection="1">
      <alignment horizontal="center" vertical="center"/>
    </xf>
    <xf numFmtId="0" fontId="26" fillId="10" borderId="62" xfId="0" applyFont="1" applyFill="1" applyBorder="1" applyAlignment="1" applyProtection="1">
      <alignment horizontal="center" vertical="center"/>
    </xf>
    <xf numFmtId="0" fontId="26" fillId="0" borderId="61" xfId="0" applyFont="1" applyBorder="1" applyAlignment="1" applyProtection="1">
      <alignment horizontal="center" vertical="center"/>
    </xf>
    <xf numFmtId="0" fontId="28" fillId="10" borderId="4" xfId="0" applyFont="1" applyFill="1" applyBorder="1" applyAlignment="1" applyProtection="1">
      <alignment horizontal="left" vertical="center"/>
    </xf>
    <xf numFmtId="0" fontId="28" fillId="10" borderId="5" xfId="0" applyFont="1" applyFill="1" applyBorder="1" applyAlignment="1" applyProtection="1">
      <alignment horizontal="left" vertical="center"/>
    </xf>
    <xf numFmtId="0" fontId="28" fillId="10" borderId="58" xfId="0" applyFont="1" applyFill="1" applyBorder="1" applyAlignment="1" applyProtection="1">
      <alignment vertical="center"/>
    </xf>
    <xf numFmtId="0" fontId="28" fillId="10" borderId="58" xfId="0" applyFont="1" applyFill="1" applyBorder="1" applyAlignment="1" applyProtection="1">
      <alignment horizontal="left" vertical="center"/>
    </xf>
    <xf numFmtId="0" fontId="28" fillId="10" borderId="38" xfId="0" applyFont="1" applyFill="1" applyBorder="1" applyAlignment="1" applyProtection="1">
      <alignment horizontal="left" vertical="center"/>
    </xf>
    <xf numFmtId="0" fontId="28" fillId="10" borderId="58" xfId="0" applyFont="1" applyFill="1" applyBorder="1" applyAlignment="1" applyProtection="1">
      <alignment horizontal="center" vertical="center"/>
    </xf>
    <xf numFmtId="0" fontId="28" fillId="10" borderId="59" xfId="0" applyFont="1" applyFill="1" applyBorder="1" applyAlignment="1" applyProtection="1">
      <alignment horizontal="center" vertical="center"/>
    </xf>
    <xf numFmtId="0" fontId="26" fillId="9" borderId="0" xfId="0" applyFont="1" applyFill="1" applyAlignment="1" applyProtection="1">
      <alignment vertical="center"/>
    </xf>
    <xf numFmtId="0" fontId="30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vertical="center" wrapText="1"/>
    </xf>
    <xf numFmtId="0" fontId="34" fillId="0" borderId="8" xfId="0" applyFont="1" applyBorder="1" applyAlignment="1" applyProtection="1">
      <alignment horizontal="left" vertical="center" wrapText="1"/>
    </xf>
    <xf numFmtId="0" fontId="34" fillId="0" borderId="0" xfId="0" applyFont="1" applyAlignment="1" applyProtection="1">
      <alignment horizontal="left" vertical="center" wrapText="1"/>
    </xf>
    <xf numFmtId="0" fontId="34" fillId="0" borderId="60" xfId="0" applyFont="1" applyBorder="1" applyAlignment="1" applyProtection="1">
      <alignment horizontal="left" vertical="center" wrapText="1"/>
    </xf>
    <xf numFmtId="0" fontId="2" fillId="8" borderId="0" xfId="0" applyFont="1" applyFill="1" applyAlignment="1" applyProtection="1">
      <alignment horizontal="left" vertical="center"/>
    </xf>
    <xf numFmtId="0" fontId="32" fillId="0" borderId="0" xfId="0" applyFont="1" applyAlignment="1" applyProtection="1">
      <alignment vertical="center" wrapText="1"/>
    </xf>
    <xf numFmtId="0" fontId="28" fillId="0" borderId="2" xfId="0" applyFont="1" applyBorder="1" applyAlignment="1" applyProtection="1">
      <alignment horizontal="center" vertical="center"/>
    </xf>
    <xf numFmtId="164" fontId="26" fillId="0" borderId="2" xfId="0" applyNumberFormat="1" applyFont="1" applyBorder="1" applyAlignment="1" applyProtection="1">
      <alignment horizontal="right" vertical="center"/>
    </xf>
    <xf numFmtId="0" fontId="2" fillId="8" borderId="2" xfId="0" applyFont="1" applyFill="1" applyBorder="1" applyAlignment="1" applyProtection="1">
      <alignment horizontal="left" vertical="center"/>
    </xf>
    <xf numFmtId="0" fontId="34" fillId="0" borderId="8" xfId="0" applyFont="1" applyBorder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34" fillId="0" borderId="60" xfId="0" applyFont="1" applyBorder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32" fillId="0" borderId="6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vertical="center" wrapText="1"/>
    </xf>
    <xf numFmtId="0" fontId="32" fillId="0" borderId="0" xfId="0" applyFont="1" applyAlignment="1" applyProtection="1">
      <alignment horizontal="right" vertical="center" wrapText="1"/>
    </xf>
    <xf numFmtId="0" fontId="26" fillId="0" borderId="0" xfId="0" applyFont="1" applyAlignment="1" applyProtection="1">
      <alignment vertical="center" wrapText="1"/>
    </xf>
    <xf numFmtId="0" fontId="41" fillId="0" borderId="38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center" vertical="center" wrapText="1"/>
    </xf>
    <xf numFmtId="0" fontId="40" fillId="0" borderId="0" xfId="0" applyFont="1" applyAlignment="1" applyProtection="1">
      <alignment horizontal="center" vertical="center" wrapText="1"/>
    </xf>
    <xf numFmtId="0" fontId="29" fillId="8" borderId="0" xfId="0" applyFont="1" applyFill="1" applyAlignment="1" applyProtection="1">
      <alignment horizontal="center" vertical="center" wrapText="1"/>
    </xf>
    <xf numFmtId="0" fontId="30" fillId="8" borderId="0" xfId="0" applyFont="1" applyFill="1" applyAlignment="1" applyProtection="1">
      <alignment horizontal="center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60" xfId="0" applyFont="1" applyBorder="1" applyAlignment="1">
      <alignment horizontal="left" vertical="center" wrapText="1"/>
    </xf>
    <xf numFmtId="0" fontId="25" fillId="0" borderId="6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65" xfId="0" applyFont="1" applyBorder="1" applyAlignment="1">
      <alignment horizontal="left" vertical="center" wrapText="1"/>
    </xf>
    <xf numFmtId="0" fontId="4" fillId="12" borderId="3" xfId="0" applyFont="1" applyFill="1" applyBorder="1" applyAlignment="1">
      <alignment horizontal="center" vertical="center"/>
    </xf>
    <xf numFmtId="0" fontId="4" fillId="12" borderId="0" xfId="0" applyFont="1" applyFill="1" applyAlignment="1">
      <alignment vertical="center"/>
    </xf>
    <xf numFmtId="0" fontId="4" fillId="12" borderId="0" xfId="0" applyFont="1" applyFill="1" applyAlignment="1">
      <alignment horizontal="center" vertical="center"/>
    </xf>
    <xf numFmtId="0" fontId="12" fillId="12" borderId="40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41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" vertical="center"/>
    </xf>
    <xf numFmtId="0" fontId="5" fillId="12" borderId="40" xfId="0" applyFont="1" applyFill="1" applyBorder="1" applyAlignment="1">
      <alignment horizontal="center" vertical="center"/>
    </xf>
    <xf numFmtId="0" fontId="5" fillId="12" borderId="41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 vertical="center"/>
    </xf>
    <xf numFmtId="0" fontId="4" fillId="12" borderId="40" xfId="0" applyFont="1" applyFill="1" applyBorder="1" applyAlignment="1">
      <alignment vertical="center" wrapText="1"/>
    </xf>
    <xf numFmtId="0" fontId="4" fillId="12" borderId="41" xfId="0" applyFont="1" applyFill="1" applyBorder="1" applyAlignment="1">
      <alignment vertical="center" wrapText="1"/>
    </xf>
    <xf numFmtId="0" fontId="8" fillId="12" borderId="40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8" fontId="4" fillId="12" borderId="7" xfId="0" applyNumberFormat="1" applyFont="1" applyFill="1" applyBorder="1" applyAlignment="1">
      <alignment horizontal="center" vertical="center"/>
    </xf>
    <xf numFmtId="164" fontId="4" fillId="12" borderId="7" xfId="0" applyNumberFormat="1" applyFont="1" applyFill="1" applyBorder="1" applyAlignment="1">
      <alignment horizontal="center" vertical="center"/>
    </xf>
    <xf numFmtId="0" fontId="8" fillId="12" borderId="29" xfId="0" applyFont="1" applyFill="1" applyBorder="1" applyAlignment="1">
      <alignment horizontal="center" vertical="center"/>
    </xf>
    <xf numFmtId="164" fontId="4" fillId="12" borderId="27" xfId="0" applyNumberFormat="1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8" fontId="4" fillId="12" borderId="9" xfId="0" applyNumberFormat="1" applyFont="1" applyFill="1" applyBorder="1" applyAlignment="1">
      <alignment horizontal="center" vertical="center"/>
    </xf>
    <xf numFmtId="164" fontId="4" fillId="12" borderId="9" xfId="0" applyNumberFormat="1" applyFont="1" applyFill="1" applyBorder="1" applyAlignment="1">
      <alignment horizontal="center" vertical="center"/>
    </xf>
    <xf numFmtId="164" fontId="4" fillId="12" borderId="41" xfId="0" applyNumberFormat="1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 wrapText="1"/>
    </xf>
    <xf numFmtId="0" fontId="4" fillId="12" borderId="27" xfId="0" applyFont="1" applyFill="1" applyBorder="1" applyAlignment="1">
      <alignment vertical="center" wrapText="1"/>
    </xf>
    <xf numFmtId="0" fontId="8" fillId="12" borderId="66" xfId="0" applyFont="1" applyFill="1" applyBorder="1" applyAlignment="1">
      <alignment horizontal="center" vertical="center"/>
    </xf>
    <xf numFmtId="0" fontId="8" fillId="12" borderId="39" xfId="0" applyFont="1" applyFill="1" applyBorder="1" applyAlignment="1">
      <alignment horizontal="center" vertical="center"/>
    </xf>
    <xf numFmtId="0" fontId="8" fillId="12" borderId="35" xfId="0" applyFont="1" applyFill="1" applyBorder="1" applyAlignment="1">
      <alignment horizontal="center" vertical="center"/>
    </xf>
    <xf numFmtId="165" fontId="4" fillId="12" borderId="13" xfId="0" applyNumberFormat="1" applyFont="1" applyFill="1" applyBorder="1" applyAlignment="1">
      <alignment horizontal="center" vertical="center"/>
    </xf>
    <xf numFmtId="0" fontId="4" fillId="12" borderId="32" xfId="0" applyFont="1" applyFill="1" applyBorder="1" applyAlignment="1">
      <alignment vertical="center" wrapText="1"/>
    </xf>
    <xf numFmtId="0" fontId="4" fillId="12" borderId="28" xfId="0" applyFont="1" applyFill="1" applyBorder="1" applyAlignment="1">
      <alignment vertical="center" wrapText="1"/>
    </xf>
    <xf numFmtId="0" fontId="8" fillId="12" borderId="68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4" fillId="12" borderId="38" xfId="0" applyFont="1" applyFill="1" applyBorder="1" applyAlignment="1">
      <alignment horizontal="center" vertical="center"/>
    </xf>
    <xf numFmtId="8" fontId="4" fillId="12" borderId="38" xfId="0" applyNumberFormat="1" applyFont="1" applyFill="1" applyBorder="1" applyAlignment="1">
      <alignment horizontal="center" vertical="center"/>
    </xf>
    <xf numFmtId="164" fontId="4" fillId="12" borderId="38" xfId="0" applyNumberFormat="1" applyFont="1" applyFill="1" applyBorder="1" applyAlignment="1">
      <alignment horizontal="center" vertical="center"/>
    </xf>
    <xf numFmtId="165" fontId="4" fillId="12" borderId="5" xfId="0" applyNumberFormat="1" applyFont="1" applyFill="1" applyBorder="1" applyAlignment="1">
      <alignment horizontal="center" vertical="center"/>
    </xf>
    <xf numFmtId="164" fontId="4" fillId="12" borderId="42" xfId="0" applyNumberFormat="1" applyFont="1" applyFill="1" applyBorder="1" applyAlignment="1">
      <alignment horizontal="center" vertical="center"/>
    </xf>
    <xf numFmtId="165" fontId="4" fillId="12" borderId="4" xfId="0" applyNumberFormat="1" applyFont="1" applyFill="1" applyBorder="1" applyAlignment="1">
      <alignment horizontal="center" vertical="center"/>
    </xf>
    <xf numFmtId="0" fontId="4" fillId="12" borderId="30" xfId="0" applyFont="1" applyFill="1" applyBorder="1" applyAlignment="1">
      <alignment vertical="center" wrapText="1"/>
    </xf>
    <xf numFmtId="0" fontId="4" fillId="12" borderId="23" xfId="0" applyFont="1" applyFill="1" applyBorder="1" applyAlignment="1">
      <alignment vertical="center" wrapText="1"/>
    </xf>
    <xf numFmtId="0" fontId="8" fillId="12" borderId="30" xfId="0" applyFont="1" applyFill="1" applyBorder="1" applyAlignment="1">
      <alignment horizontal="center" vertical="center"/>
    </xf>
    <xf numFmtId="0" fontId="8" fillId="12" borderId="67" xfId="0" applyFont="1" applyFill="1" applyBorder="1" applyAlignment="1">
      <alignment horizontal="center" vertical="center"/>
    </xf>
    <xf numFmtId="0" fontId="8" fillId="12" borderId="32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165" fontId="4" fillId="12" borderId="0" xfId="0" applyNumberFormat="1" applyFont="1" applyFill="1" applyAlignment="1">
      <alignment horizontal="center" vertical="center"/>
    </xf>
    <xf numFmtId="164" fontId="4" fillId="12" borderId="19" xfId="0" applyNumberFormat="1" applyFont="1" applyFill="1" applyBorder="1" applyAlignment="1">
      <alignment horizontal="center" vertical="center"/>
    </xf>
    <xf numFmtId="8" fontId="4" fillId="12" borderId="29" xfId="0" applyNumberFormat="1" applyFont="1" applyFill="1" applyBorder="1" applyAlignment="1">
      <alignment horizontal="center" vertical="center"/>
    </xf>
    <xf numFmtId="8" fontId="4" fillId="12" borderId="7" xfId="0" applyNumberFormat="1" applyFont="1" applyFill="1" applyBorder="1" applyAlignment="1">
      <alignment horizontal="center" vertical="center"/>
    </xf>
    <xf numFmtId="8" fontId="4" fillId="12" borderId="26" xfId="0" applyNumberFormat="1" applyFont="1" applyFill="1" applyBorder="1" applyAlignment="1">
      <alignment horizontal="center" vertical="center"/>
    </xf>
    <xf numFmtId="8" fontId="4" fillId="12" borderId="30" xfId="0" applyNumberFormat="1" applyFont="1" applyFill="1" applyBorder="1" applyAlignment="1">
      <alignment horizontal="center" vertical="center"/>
    </xf>
    <xf numFmtId="8" fontId="4" fillId="12" borderId="3" xfId="0" applyNumberFormat="1" applyFont="1" applyFill="1" applyBorder="1" applyAlignment="1">
      <alignment horizontal="center" vertical="center"/>
    </xf>
    <xf numFmtId="8" fontId="4" fillId="12" borderId="37" xfId="0" applyNumberFormat="1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36" xfId="0" applyFont="1" applyFill="1" applyBorder="1" applyAlignment="1">
      <alignment horizontal="center" vertical="center" wrapText="1"/>
    </xf>
    <xf numFmtId="164" fontId="4" fillId="12" borderId="39" xfId="0" applyNumberFormat="1" applyFont="1" applyFill="1" applyBorder="1" applyAlignment="1">
      <alignment horizontal="center" vertical="center"/>
    </xf>
    <xf numFmtId="164" fontId="4" fillId="12" borderId="43" xfId="0" applyNumberFormat="1" applyFont="1" applyFill="1" applyBorder="1" applyAlignment="1">
      <alignment horizontal="center" vertical="center"/>
    </xf>
    <xf numFmtId="0" fontId="4" fillId="12" borderId="30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0" fontId="7" fillId="12" borderId="21" xfId="0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44" fontId="7" fillId="12" borderId="18" xfId="1" applyFont="1" applyFill="1" applyBorder="1" applyAlignment="1">
      <alignment horizontal="center" vertical="center"/>
    </xf>
    <xf numFmtId="44" fontId="4" fillId="12" borderId="44" xfId="1" applyFont="1" applyFill="1" applyBorder="1" applyAlignment="1">
      <alignment horizontal="center" vertical="center"/>
    </xf>
    <xf numFmtId="0" fontId="13" fillId="12" borderId="40" xfId="0" applyFont="1" applyFill="1" applyBorder="1" applyAlignment="1">
      <alignment horizontal="left" vertical="center" wrapText="1"/>
    </xf>
    <xf numFmtId="0" fontId="13" fillId="12" borderId="9" xfId="0" applyFont="1" applyFill="1" applyBorder="1" applyAlignment="1">
      <alignment horizontal="left" vertical="center" wrapText="1"/>
    </xf>
    <xf numFmtId="0" fontId="13" fillId="12" borderId="41" xfId="0" applyFont="1" applyFill="1" applyBorder="1" applyAlignment="1">
      <alignment horizontal="left" vertical="center" wrapText="1"/>
    </xf>
    <xf numFmtId="164" fontId="4" fillId="12" borderId="44" xfId="0" applyNumberFormat="1" applyFont="1" applyFill="1" applyBorder="1" applyAlignment="1">
      <alignment horizontal="center" vertical="center"/>
    </xf>
    <xf numFmtId="0" fontId="4" fillId="12" borderId="0" xfId="0" applyFont="1" applyFill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4CCCC-14C1-4602-96F3-E44C15AE8991}">
  <sheetPr codeName="Sheet1"/>
  <dimension ref="A1:BY178"/>
  <sheetViews>
    <sheetView tabSelected="1" zoomScaleNormal="100" workbookViewId="0">
      <selection activeCell="E9" sqref="E9:J9"/>
    </sheetView>
  </sheetViews>
  <sheetFormatPr defaultColWidth="8.7109375" defaultRowHeight="14.25" x14ac:dyDescent="0.25"/>
  <cols>
    <col min="1" max="2" width="2" style="203" customWidth="1"/>
    <col min="3" max="3" width="2.7109375" style="203" customWidth="1"/>
    <col min="4" max="8" width="2" style="203" customWidth="1"/>
    <col min="9" max="9" width="1.140625" style="203" customWidth="1"/>
    <col min="10" max="10" width="1.28515625" style="203" customWidth="1"/>
    <col min="11" max="11" width="2" style="203" customWidth="1"/>
    <col min="12" max="12" width="2.28515625" style="203" customWidth="1"/>
    <col min="13" max="13" width="1.7109375" style="203" customWidth="1"/>
    <col min="14" max="14" width="1.5703125" style="203" customWidth="1"/>
    <col min="15" max="15" width="2" style="203" customWidth="1"/>
    <col min="16" max="16" width="2.140625" style="203" customWidth="1"/>
    <col min="17" max="17" width="3.140625" style="203" customWidth="1"/>
    <col min="18" max="18" width="2.28515625" style="203" customWidth="1"/>
    <col min="19" max="19" width="3.140625" style="203" customWidth="1"/>
    <col min="20" max="21" width="2.42578125" style="203" customWidth="1"/>
    <col min="22" max="22" width="3.42578125" style="203" customWidth="1"/>
    <col min="23" max="23" width="3" style="203" customWidth="1"/>
    <col min="24" max="24" width="2.7109375" style="203" customWidth="1"/>
    <col min="25" max="25" width="3.85546875" style="203" customWidth="1"/>
    <col min="26" max="26" width="4.140625" style="203" customWidth="1"/>
    <col min="27" max="27" width="2.85546875" style="203" customWidth="1"/>
    <col min="28" max="28" width="4" style="203" customWidth="1"/>
    <col min="29" max="29" width="2.85546875" style="203" customWidth="1"/>
    <col min="30" max="30" width="3.7109375" style="203" customWidth="1"/>
    <col min="31" max="31" width="2.7109375" style="203" customWidth="1"/>
    <col min="32" max="32" width="2.5703125" style="203" customWidth="1"/>
    <col min="33" max="33" width="3" style="203" customWidth="1"/>
    <col min="34" max="34" width="2.140625" style="203" customWidth="1"/>
    <col min="35" max="36" width="2.85546875" style="203" customWidth="1"/>
    <col min="37" max="37" width="3.140625" style="203" customWidth="1"/>
    <col min="38" max="38" width="2" style="203" customWidth="1"/>
    <col min="39" max="39" width="3.7109375" style="203" customWidth="1"/>
    <col min="40" max="40" width="3.28515625" style="203" customWidth="1"/>
    <col min="41" max="41" width="4.5703125" style="203" customWidth="1"/>
    <col min="42" max="16384" width="8.7109375" style="203"/>
  </cols>
  <sheetData>
    <row r="1" spans="1:77" ht="10.15" customHeight="1" x14ac:dyDescent="0.2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</row>
    <row r="2" spans="1:77" ht="69.95" customHeight="1" x14ac:dyDescent="0.25">
      <c r="A2" s="202" t="e" vm="1">
        <v>#VALUE!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</row>
    <row r="3" spans="1:77" ht="4.9000000000000004" customHeight="1" x14ac:dyDescent="0.25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</row>
    <row r="4" spans="1:77" ht="20.25" x14ac:dyDescent="0.25">
      <c r="A4" s="286" t="s">
        <v>131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7"/>
      <c r="AI4" s="287"/>
      <c r="AJ4" s="287"/>
      <c r="AK4" s="287"/>
      <c r="AL4" s="287"/>
      <c r="AM4" s="287"/>
      <c r="AN4" s="287"/>
      <c r="AO4" s="287"/>
    </row>
    <row r="5" spans="1:77" ht="4.1500000000000004" customHeight="1" x14ac:dyDescent="0.25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</row>
    <row r="6" spans="1:77" ht="78" customHeight="1" x14ac:dyDescent="0.25">
      <c r="A6" s="288" t="s">
        <v>218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</row>
    <row r="7" spans="1:77" ht="27.6" customHeight="1" x14ac:dyDescent="0.25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</row>
    <row r="8" spans="1:77" ht="7.15" customHeight="1" x14ac:dyDescent="0.25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</row>
    <row r="9" spans="1:77" ht="15" x14ac:dyDescent="0.25">
      <c r="A9" s="211" t="s">
        <v>7</v>
      </c>
      <c r="B9" s="285"/>
      <c r="C9" s="285"/>
      <c r="D9" s="285"/>
      <c r="E9" s="82"/>
      <c r="F9" s="78"/>
      <c r="G9" s="78"/>
      <c r="H9" s="78"/>
      <c r="I9" s="78"/>
      <c r="J9" s="78"/>
      <c r="K9" s="211" t="s">
        <v>45</v>
      </c>
      <c r="L9" s="211"/>
      <c r="M9" s="211"/>
      <c r="N9" s="211"/>
      <c r="O9" s="78"/>
      <c r="P9" s="78"/>
      <c r="Q9" s="78"/>
      <c r="R9" s="78"/>
      <c r="S9" s="78"/>
      <c r="T9" s="78"/>
      <c r="U9" s="211" t="s">
        <v>130</v>
      </c>
      <c r="V9" s="211"/>
      <c r="W9" s="211"/>
      <c r="X9" s="78"/>
      <c r="Y9" s="78"/>
      <c r="Z9" s="78"/>
      <c r="AA9" s="78"/>
      <c r="AB9" s="211" t="s">
        <v>63</v>
      </c>
      <c r="AC9" s="211"/>
      <c r="AD9" s="211"/>
      <c r="AE9" s="211"/>
      <c r="AF9" s="211"/>
      <c r="AG9" s="211"/>
      <c r="AH9" s="211"/>
      <c r="AI9" s="211"/>
      <c r="AJ9" s="211"/>
      <c r="AK9" s="211"/>
      <c r="AL9" s="82"/>
      <c r="AM9" s="82"/>
      <c r="AN9" s="82"/>
      <c r="AO9" s="82"/>
    </row>
    <row r="10" spans="1:77" ht="8.4499999999999993" customHeight="1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</row>
    <row r="11" spans="1:77" ht="15" x14ac:dyDescent="0.25">
      <c r="A11" s="211" t="s">
        <v>8</v>
      </c>
      <c r="B11" s="211"/>
      <c r="C11" s="211"/>
      <c r="D11" s="211"/>
      <c r="E11" s="211"/>
      <c r="F11" s="211"/>
      <c r="G11" s="211"/>
      <c r="H11" s="211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</row>
    <row r="12" spans="1:77" ht="13.9" customHeight="1" x14ac:dyDescent="0.25">
      <c r="A12" s="202"/>
      <c r="B12" s="202"/>
      <c r="C12" s="202"/>
      <c r="D12" s="202"/>
      <c r="E12" s="202"/>
      <c r="F12" s="202"/>
      <c r="G12" s="202"/>
      <c r="H12" s="202"/>
      <c r="I12" s="284" t="s">
        <v>74</v>
      </c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</row>
    <row r="13" spans="1:77" ht="8.4499999999999993" customHeight="1" x14ac:dyDescent="0.25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</row>
    <row r="14" spans="1:77" ht="15" customHeight="1" x14ac:dyDescent="0.25">
      <c r="A14" s="211" t="s">
        <v>9</v>
      </c>
      <c r="B14" s="211"/>
      <c r="C14" s="211"/>
      <c r="D14" s="211"/>
      <c r="E14" s="211"/>
      <c r="F14" s="211"/>
      <c r="G14" s="211"/>
      <c r="H14" s="211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</row>
    <row r="15" spans="1:77" x14ac:dyDescent="0.25">
      <c r="A15" s="247"/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</row>
    <row r="16" spans="1:77" ht="15" x14ac:dyDescent="0.25">
      <c r="A16" s="211" t="s">
        <v>10</v>
      </c>
      <c r="B16" s="211"/>
      <c r="C16" s="211"/>
      <c r="D16" s="211"/>
      <c r="E16" s="211"/>
      <c r="F16" s="211"/>
      <c r="G16" s="211"/>
      <c r="H16" s="211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Q16" s="270"/>
      <c r="BR16" s="283"/>
      <c r="BS16" s="283"/>
      <c r="BT16" s="283"/>
      <c r="BU16" s="283"/>
      <c r="BV16" s="283"/>
      <c r="BW16" s="283"/>
      <c r="BX16" s="281"/>
      <c r="BY16" s="281"/>
    </row>
    <row r="17" spans="1:77" ht="15" x14ac:dyDescent="0.25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Q17" s="270"/>
      <c r="BR17" s="281"/>
      <c r="BS17" s="281"/>
      <c r="BT17" s="281"/>
      <c r="BU17" s="281"/>
      <c r="BV17" s="281"/>
      <c r="BW17" s="281"/>
      <c r="BX17" s="281"/>
      <c r="BY17" s="281"/>
    </row>
    <row r="18" spans="1:77" ht="77.25" customHeight="1" x14ac:dyDescent="0.25">
      <c r="A18" s="282" t="s">
        <v>266</v>
      </c>
      <c r="B18" s="211"/>
      <c r="C18" s="211"/>
      <c r="D18" s="211"/>
      <c r="E18" s="211"/>
      <c r="F18" s="211"/>
      <c r="G18" s="211"/>
      <c r="H18" s="211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Q18" s="270"/>
      <c r="BR18" s="281"/>
      <c r="BS18" s="281"/>
      <c r="BT18" s="281"/>
      <c r="BU18" s="281"/>
      <c r="BV18" s="281"/>
      <c r="BW18" s="281"/>
      <c r="BX18" s="281"/>
      <c r="BY18" s="281"/>
    </row>
    <row r="19" spans="1:77" ht="8.4499999999999993" customHeight="1" thickBot="1" x14ac:dyDescent="0.3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</row>
    <row r="20" spans="1:77" ht="31.5" customHeight="1" thickTop="1" x14ac:dyDescent="0.25">
      <c r="A20" s="280" t="s">
        <v>222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</row>
    <row r="21" spans="1:77" ht="6.6" customHeight="1" x14ac:dyDescent="0.25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</row>
    <row r="22" spans="1:77" ht="15" customHeight="1" x14ac:dyDescent="0.25">
      <c r="A22" s="277" t="s">
        <v>0</v>
      </c>
      <c r="B22" s="277"/>
      <c r="C22" s="277"/>
      <c r="D22" s="277"/>
      <c r="E22" s="277"/>
      <c r="F22" s="277"/>
      <c r="G22" s="278"/>
      <c r="H22" s="83" t="b">
        <v>0</v>
      </c>
      <c r="I22" s="84"/>
      <c r="J22" s="274" t="s">
        <v>11</v>
      </c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6"/>
      <c r="W22" s="39" t="b">
        <v>0</v>
      </c>
      <c r="X22" s="266" t="s">
        <v>12</v>
      </c>
      <c r="Y22" s="267"/>
      <c r="Z22" s="267"/>
      <c r="AA22" s="267"/>
      <c r="AB22" s="267"/>
      <c r="AC22" s="39" t="b">
        <v>0</v>
      </c>
      <c r="AD22" s="266" t="s">
        <v>64</v>
      </c>
      <c r="AE22" s="267"/>
      <c r="AF22" s="267"/>
      <c r="AG22" s="267"/>
      <c r="AH22" s="267"/>
      <c r="AI22" s="267"/>
      <c r="AJ22" s="268"/>
      <c r="AK22" s="39" t="b">
        <v>0</v>
      </c>
      <c r="AL22" s="266" t="s">
        <v>58</v>
      </c>
      <c r="AM22" s="279"/>
      <c r="AN22" s="279"/>
      <c r="AO22" s="279"/>
    </row>
    <row r="23" spans="1:77" ht="7.15" customHeight="1" x14ac:dyDescent="0.2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</row>
    <row r="24" spans="1:77" ht="15" customHeight="1" x14ac:dyDescent="0.25">
      <c r="A24" s="277" t="s">
        <v>13</v>
      </c>
      <c r="B24" s="277"/>
      <c r="C24" s="277"/>
      <c r="D24" s="277"/>
      <c r="E24" s="277"/>
      <c r="F24" s="277"/>
      <c r="G24" s="278"/>
      <c r="H24" s="83" t="b">
        <v>0</v>
      </c>
      <c r="I24" s="84"/>
      <c r="J24" s="274" t="s">
        <v>14</v>
      </c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6"/>
      <c r="W24" s="39" t="b">
        <v>0</v>
      </c>
      <c r="X24" s="266" t="s">
        <v>15</v>
      </c>
      <c r="Y24" s="267"/>
      <c r="Z24" s="267"/>
      <c r="AA24" s="267"/>
      <c r="AB24" s="268"/>
      <c r="AC24" s="39" t="b">
        <v>0</v>
      </c>
      <c r="AD24" s="266" t="s">
        <v>59</v>
      </c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77" ht="6" customHeight="1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</row>
    <row r="26" spans="1:77" ht="15" customHeight="1" x14ac:dyDescent="0.25">
      <c r="A26" s="277" t="s">
        <v>19</v>
      </c>
      <c r="B26" s="277"/>
      <c r="C26" s="277"/>
      <c r="D26" s="277"/>
      <c r="E26" s="277"/>
      <c r="F26" s="277"/>
      <c r="G26" s="278"/>
      <c r="H26" s="83" t="b">
        <v>0</v>
      </c>
      <c r="I26" s="84"/>
      <c r="J26" s="274" t="s">
        <v>46</v>
      </c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6"/>
      <c r="W26" s="39" t="b">
        <v>0</v>
      </c>
      <c r="X26" s="266" t="s">
        <v>47</v>
      </c>
      <c r="Y26" s="267"/>
      <c r="Z26" s="267"/>
      <c r="AA26" s="267"/>
      <c r="AB26" s="267"/>
      <c r="AC26" s="39" t="b">
        <v>0</v>
      </c>
      <c r="AD26" s="266" t="s">
        <v>57</v>
      </c>
      <c r="AE26" s="267"/>
      <c r="AF26" s="267"/>
      <c r="AG26" s="267"/>
      <c r="AH26" s="267"/>
      <c r="AI26" s="267"/>
      <c r="AJ26" s="267"/>
      <c r="AK26" s="267"/>
      <c r="AL26" s="267"/>
      <c r="AM26" s="267"/>
      <c r="AN26" s="267"/>
      <c r="AO26" s="267"/>
    </row>
    <row r="27" spans="1:77" ht="6" customHeight="1" x14ac:dyDescent="0.2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</row>
    <row r="28" spans="1:77" ht="15" customHeight="1" x14ac:dyDescent="0.25">
      <c r="A28" s="277" t="s">
        <v>16</v>
      </c>
      <c r="B28" s="277"/>
      <c r="C28" s="277"/>
      <c r="D28" s="277"/>
      <c r="E28" s="277"/>
      <c r="F28" s="277"/>
      <c r="G28" s="278"/>
      <c r="H28" s="83" t="b">
        <v>0</v>
      </c>
      <c r="I28" s="84"/>
      <c r="J28" s="274" t="s">
        <v>17</v>
      </c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6"/>
      <c r="W28" s="39" t="b">
        <v>0</v>
      </c>
      <c r="X28" s="266" t="s">
        <v>18</v>
      </c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  <c r="AM28" s="267"/>
      <c r="AN28" s="267"/>
      <c r="AO28" s="267"/>
    </row>
    <row r="29" spans="1:77" ht="6" customHeight="1" x14ac:dyDescent="0.25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</row>
    <row r="30" spans="1:77" ht="15" customHeight="1" thickBot="1" x14ac:dyDescent="0.3">
      <c r="A30" s="273" t="s">
        <v>142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88"/>
      <c r="AD30" s="88"/>
      <c r="AE30" s="88"/>
      <c r="AF30" s="88"/>
      <c r="AG30" s="88"/>
      <c r="AH30" s="271" t="s">
        <v>55</v>
      </c>
      <c r="AI30" s="271"/>
      <c r="AJ30" s="271"/>
      <c r="AK30" s="271"/>
      <c r="AL30" s="272">
        <f>IF(AC30*1%&gt;835,AC30*1%,835)</f>
        <v>835</v>
      </c>
      <c r="AM30" s="272"/>
      <c r="AN30" s="272"/>
      <c r="AO30" s="272"/>
    </row>
    <row r="31" spans="1:77" ht="7.9" customHeight="1" thickTop="1" x14ac:dyDescent="0.25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</row>
    <row r="32" spans="1:77" ht="15" customHeight="1" x14ac:dyDescent="0.25">
      <c r="A32" s="269" t="s">
        <v>62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70"/>
      <c r="X32" s="39" t="b">
        <v>0</v>
      </c>
      <c r="Y32" s="267" t="s">
        <v>60</v>
      </c>
      <c r="Z32" s="267"/>
      <c r="AA32" s="267"/>
      <c r="AB32" s="268"/>
      <c r="AC32" s="39" t="b">
        <v>0</v>
      </c>
      <c r="AD32" s="266" t="s">
        <v>61</v>
      </c>
      <c r="AE32" s="267"/>
      <c r="AF32" s="267"/>
      <c r="AG32" s="267"/>
      <c r="AH32" s="268"/>
      <c r="AI32" s="39" t="b">
        <v>0</v>
      </c>
      <c r="AJ32" s="266" t="s">
        <v>76</v>
      </c>
      <c r="AK32" s="267"/>
      <c r="AL32" s="267"/>
      <c r="AM32" s="267"/>
      <c r="AN32" s="267"/>
      <c r="AO32" s="267"/>
    </row>
    <row r="33" spans="1:42" ht="4.1500000000000004" customHeight="1" x14ac:dyDescent="0.25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</row>
    <row r="34" spans="1:42" ht="16.899999999999999" customHeight="1" x14ac:dyDescent="0.25">
      <c r="A34" s="206" t="s">
        <v>133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8"/>
      <c r="AJ34" s="208"/>
      <c r="AK34" s="208"/>
      <c r="AL34" s="208"/>
      <c r="AM34" s="208"/>
      <c r="AN34" s="208"/>
      <c r="AO34" s="208"/>
    </row>
    <row r="35" spans="1:42" ht="5.45" customHeight="1" x14ac:dyDescent="0.25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</row>
    <row r="36" spans="1:42" ht="15.75" customHeight="1" x14ac:dyDescent="0.25">
      <c r="A36" s="265" t="s">
        <v>223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22" t="s">
        <v>23</v>
      </c>
      <c r="AH36" s="222"/>
      <c r="AI36" s="222"/>
      <c r="AJ36" s="222"/>
      <c r="AK36" s="222"/>
      <c r="AL36" s="222"/>
      <c r="AM36" s="222"/>
      <c r="AN36" s="86"/>
      <c r="AO36" s="86"/>
    </row>
    <row r="37" spans="1:42" ht="15.75" customHeight="1" x14ac:dyDescent="0.25">
      <c r="A37" s="264" t="s">
        <v>69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78"/>
      <c r="R37" s="78"/>
      <c r="S37" s="78"/>
      <c r="T37" s="78"/>
      <c r="U37" s="222" t="s">
        <v>68</v>
      </c>
      <c r="V37" s="222"/>
      <c r="W37" s="222"/>
      <c r="X37" s="222"/>
      <c r="Y37" s="222"/>
      <c r="Z37" s="222"/>
      <c r="AA37" s="222"/>
      <c r="AB37" s="222"/>
      <c r="AC37" s="222"/>
      <c r="AD37" s="78"/>
      <c r="AE37" s="78"/>
      <c r="AF37" s="78"/>
      <c r="AG37" s="222" t="s">
        <v>24</v>
      </c>
      <c r="AH37" s="222"/>
      <c r="AI37" s="222"/>
      <c r="AJ37" s="222"/>
      <c r="AK37" s="222"/>
      <c r="AL37" s="222"/>
      <c r="AM37" s="222"/>
      <c r="AN37" s="263" t="str">
        <f>IF(ISBLANK(Q37),"",Q37)</f>
        <v/>
      </c>
      <c r="AO37" s="263"/>
      <c r="AP37" s="231"/>
    </row>
    <row r="38" spans="1:42" ht="5.45" customHeight="1" x14ac:dyDescent="0.25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</row>
    <row r="39" spans="1:42" ht="15.75" customHeight="1" x14ac:dyDescent="0.25">
      <c r="A39" s="245" t="s">
        <v>224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22" t="s">
        <v>23</v>
      </c>
      <c r="AH39" s="222"/>
      <c r="AI39" s="222"/>
      <c r="AJ39" s="222"/>
      <c r="AK39" s="222"/>
      <c r="AL39" s="222"/>
      <c r="AM39" s="222"/>
      <c r="AN39" s="86"/>
      <c r="AO39" s="86"/>
    </row>
    <row r="40" spans="1:42" ht="15.75" customHeight="1" x14ac:dyDescent="0.25">
      <c r="A40" s="264" t="s">
        <v>217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78"/>
      <c r="R40" s="78"/>
      <c r="S40" s="78"/>
      <c r="T40" s="78"/>
      <c r="U40" s="222" t="s">
        <v>65</v>
      </c>
      <c r="V40" s="222"/>
      <c r="W40" s="222"/>
      <c r="X40" s="222"/>
      <c r="Y40" s="222"/>
      <c r="Z40" s="222"/>
      <c r="AA40" s="222"/>
      <c r="AB40" s="222"/>
      <c r="AC40" s="222"/>
      <c r="AD40" s="78"/>
      <c r="AE40" s="78"/>
      <c r="AF40" s="78"/>
      <c r="AG40" s="222" t="s">
        <v>24</v>
      </c>
      <c r="AH40" s="222"/>
      <c r="AI40" s="222"/>
      <c r="AJ40" s="222"/>
      <c r="AK40" s="222"/>
      <c r="AL40" s="222"/>
      <c r="AM40" s="222"/>
      <c r="AN40" s="263" t="str">
        <f>IF(ISBLANK(Q40),"",Q40)</f>
        <v/>
      </c>
      <c r="AO40" s="263"/>
      <c r="AP40" s="231"/>
    </row>
    <row r="41" spans="1:42" ht="5.45" customHeight="1" x14ac:dyDescent="0.25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</row>
    <row r="42" spans="1:42" ht="15.75" customHeight="1" x14ac:dyDescent="0.25">
      <c r="A42" s="245" t="s">
        <v>129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22" t="s">
        <v>23</v>
      </c>
      <c r="AH42" s="222"/>
      <c r="AI42" s="222"/>
      <c r="AJ42" s="222"/>
      <c r="AK42" s="222"/>
      <c r="AL42" s="222"/>
      <c r="AM42" s="222"/>
      <c r="AN42" s="86"/>
      <c r="AO42" s="86"/>
    </row>
    <row r="43" spans="1:42" ht="15.75" customHeight="1" x14ac:dyDescent="0.25">
      <c r="A43" s="264" t="s">
        <v>66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78"/>
      <c r="R43" s="78"/>
      <c r="S43" s="78"/>
      <c r="T43" s="78"/>
      <c r="U43" s="222" t="s">
        <v>67</v>
      </c>
      <c r="V43" s="222"/>
      <c r="W43" s="222"/>
      <c r="X43" s="222"/>
      <c r="Y43" s="222"/>
      <c r="Z43" s="222"/>
      <c r="AA43" s="222"/>
      <c r="AB43" s="222"/>
      <c r="AC43" s="222"/>
      <c r="AD43" s="78"/>
      <c r="AE43" s="78"/>
      <c r="AF43" s="78"/>
      <c r="AG43" s="222" t="s">
        <v>24</v>
      </c>
      <c r="AH43" s="222"/>
      <c r="AI43" s="222"/>
      <c r="AJ43" s="222"/>
      <c r="AK43" s="222"/>
      <c r="AL43" s="222"/>
      <c r="AM43" s="222"/>
      <c r="AN43" s="263" t="str">
        <f>IF(ISBLANK(Q43),"",Q43)</f>
        <v/>
      </c>
      <c r="AO43" s="263"/>
      <c r="AP43" s="231"/>
    </row>
    <row r="44" spans="1:42" ht="10.15" customHeight="1" x14ac:dyDescent="0.25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</row>
    <row r="45" spans="1:42" ht="69.95" customHeight="1" x14ac:dyDescent="0.25">
      <c r="A45" s="202" t="e" vm="1">
        <v>#VALUE!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</row>
    <row r="46" spans="1:42" ht="10.15" customHeight="1" x14ac:dyDescent="0.25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</row>
    <row r="47" spans="1:42" ht="15" customHeight="1" x14ac:dyDescent="0.25">
      <c r="A47" s="211" t="s">
        <v>8</v>
      </c>
      <c r="B47" s="211"/>
      <c r="C47" s="211"/>
      <c r="D47" s="211"/>
      <c r="E47" s="211"/>
      <c r="F47" s="211"/>
      <c r="G47" s="211"/>
      <c r="H47" s="211"/>
      <c r="I47" s="212" t="str">
        <f>IF(ISBLANK(I11),"",I11)</f>
        <v/>
      </c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</row>
    <row r="48" spans="1:42" ht="7.15" customHeight="1" x14ac:dyDescent="0.25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</row>
    <row r="49" spans="1:41" ht="19.5" customHeight="1" x14ac:dyDescent="0.25">
      <c r="A49" s="206" t="s">
        <v>50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8"/>
      <c r="AJ49" s="208"/>
      <c r="AK49" s="208"/>
      <c r="AL49" s="208"/>
      <c r="AM49" s="208"/>
      <c r="AN49" s="208"/>
      <c r="AO49" s="208"/>
    </row>
    <row r="50" spans="1:41" ht="3.6" customHeight="1" thickBot="1" x14ac:dyDescent="0.3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</row>
    <row r="51" spans="1:41" ht="46.9" customHeight="1" thickTop="1" thickBot="1" x14ac:dyDescent="0.3">
      <c r="A51" s="248" t="s">
        <v>132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249"/>
      <c r="AO51" s="250"/>
    </row>
    <row r="52" spans="1:41" ht="15.75" customHeight="1" thickTop="1" x14ac:dyDescent="0.25">
      <c r="A52" s="251" t="s">
        <v>268</v>
      </c>
      <c r="B52" s="251"/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2" t="s">
        <v>21</v>
      </c>
      <c r="T52" s="252"/>
      <c r="U52" s="252"/>
      <c r="V52" s="253">
        <v>620</v>
      </c>
      <c r="W52" s="253"/>
      <c r="X52" s="253"/>
      <c r="Y52" s="252" t="s">
        <v>22</v>
      </c>
      <c r="Z52" s="252"/>
      <c r="AA52" s="254">
        <f>V52*0.8</f>
        <v>496</v>
      </c>
      <c r="AB52" s="254"/>
      <c r="AC52" s="254"/>
      <c r="AD52" s="252" t="s">
        <v>23</v>
      </c>
      <c r="AE52" s="252"/>
      <c r="AF52" s="252"/>
      <c r="AG52" s="252"/>
      <c r="AH52" s="254" t="s">
        <v>28</v>
      </c>
      <c r="AI52" s="254"/>
      <c r="AJ52" s="254"/>
      <c r="AK52" s="255" t="s">
        <v>24</v>
      </c>
      <c r="AL52" s="255"/>
      <c r="AM52" s="255"/>
      <c r="AN52" s="254">
        <f>V52/250</f>
        <v>2.48</v>
      </c>
      <c r="AO52" s="254"/>
    </row>
    <row r="53" spans="1:41" x14ac:dyDescent="0.25">
      <c r="A53" s="224" t="s">
        <v>25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56" t="s">
        <v>26</v>
      </c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</row>
    <row r="54" spans="1:41" ht="15.75" customHeight="1" x14ac:dyDescent="0.25">
      <c r="A54" s="245" t="s">
        <v>52</v>
      </c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57" t="s">
        <v>143</v>
      </c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7"/>
    </row>
    <row r="55" spans="1:41" ht="15.6" customHeight="1" thickBot="1" x14ac:dyDescent="0.3">
      <c r="A55" s="258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9" t="s">
        <v>144</v>
      </c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</row>
    <row r="56" spans="1:41" ht="15.75" customHeight="1" thickTop="1" x14ac:dyDescent="0.25">
      <c r="A56" s="251" t="s">
        <v>268</v>
      </c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2" t="s">
        <v>21</v>
      </c>
      <c r="T56" s="252"/>
      <c r="U56" s="252"/>
      <c r="V56" s="253">
        <v>5500</v>
      </c>
      <c r="W56" s="253"/>
      <c r="X56" s="253"/>
      <c r="Y56" s="252" t="s">
        <v>22</v>
      </c>
      <c r="Z56" s="252"/>
      <c r="AA56" s="254">
        <f>V56*0.8</f>
        <v>4400</v>
      </c>
      <c r="AB56" s="254"/>
      <c r="AC56" s="254"/>
      <c r="AD56" s="252" t="s">
        <v>23</v>
      </c>
      <c r="AE56" s="252"/>
      <c r="AF56" s="252"/>
      <c r="AG56" s="252"/>
      <c r="AH56" s="254" t="s">
        <v>28</v>
      </c>
      <c r="AI56" s="254"/>
      <c r="AJ56" s="254"/>
      <c r="AK56" s="255" t="s">
        <v>24</v>
      </c>
      <c r="AL56" s="255"/>
      <c r="AM56" s="255"/>
      <c r="AN56" s="254">
        <f>V56/250</f>
        <v>22</v>
      </c>
      <c r="AO56" s="254"/>
    </row>
    <row r="57" spans="1:41" x14ac:dyDescent="0.25">
      <c r="A57" s="224" t="s">
        <v>25</v>
      </c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56" t="s">
        <v>53</v>
      </c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</row>
    <row r="58" spans="1:41" ht="15.75" customHeight="1" x14ac:dyDescent="0.25">
      <c r="A58" s="245" t="s">
        <v>52</v>
      </c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60" t="s">
        <v>54</v>
      </c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  <c r="AM58" s="260"/>
      <c r="AN58" s="260"/>
      <c r="AO58" s="260"/>
    </row>
    <row r="59" spans="1:41" ht="15.75" customHeight="1" thickBot="1" x14ac:dyDescent="0.3">
      <c r="A59" s="261"/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  <c r="AI59" s="262"/>
      <c r="AJ59" s="262"/>
      <c r="AK59" s="262"/>
      <c r="AL59" s="262"/>
      <c r="AM59" s="262"/>
      <c r="AN59" s="262"/>
      <c r="AO59" s="262"/>
    </row>
    <row r="60" spans="1:41" ht="15.75" customHeight="1" thickTop="1" x14ac:dyDescent="0.25">
      <c r="A60" s="224" t="s">
        <v>27</v>
      </c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47" t="s">
        <v>21</v>
      </c>
      <c r="T60" s="247"/>
      <c r="U60" s="247"/>
      <c r="V60" s="79"/>
      <c r="W60" s="79"/>
      <c r="X60" s="79"/>
      <c r="Y60" s="247" t="s">
        <v>22</v>
      </c>
      <c r="Z60" s="247"/>
      <c r="AA60" s="78"/>
      <c r="AB60" s="78"/>
      <c r="AC60" s="78"/>
      <c r="AD60" s="247" t="s">
        <v>23</v>
      </c>
      <c r="AE60" s="247"/>
      <c r="AF60" s="247"/>
      <c r="AG60" s="247"/>
      <c r="AH60" s="78"/>
      <c r="AI60" s="78"/>
      <c r="AJ60" s="78"/>
      <c r="AK60" s="202" t="s">
        <v>24</v>
      </c>
      <c r="AL60" s="202"/>
      <c r="AM60" s="202"/>
      <c r="AN60" s="246" t="str">
        <f>IF(ISBLANK(V60),"",V60/250)</f>
        <v/>
      </c>
      <c r="AO60" s="246"/>
    </row>
    <row r="61" spans="1:41" x14ac:dyDescent="0.25">
      <c r="A61" s="224" t="s">
        <v>25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</row>
    <row r="62" spans="1:41" ht="15.75" customHeight="1" x14ac:dyDescent="0.25">
      <c r="A62" s="245" t="s">
        <v>52</v>
      </c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</row>
    <row r="63" spans="1:41" ht="15.75" customHeight="1" thickBot="1" x14ac:dyDescent="0.3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</row>
    <row r="64" spans="1:41" ht="15.75" customHeight="1" thickTop="1" x14ac:dyDescent="0.25">
      <c r="A64" s="224" t="s">
        <v>29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47" t="s">
        <v>21</v>
      </c>
      <c r="T64" s="247"/>
      <c r="U64" s="247"/>
      <c r="V64" s="78"/>
      <c r="W64" s="78"/>
      <c r="X64" s="78"/>
      <c r="Y64" s="247" t="s">
        <v>22</v>
      </c>
      <c r="Z64" s="247"/>
      <c r="AA64" s="78"/>
      <c r="AB64" s="78"/>
      <c r="AC64" s="78"/>
      <c r="AD64" s="247" t="s">
        <v>23</v>
      </c>
      <c r="AE64" s="247"/>
      <c r="AF64" s="247"/>
      <c r="AG64" s="247"/>
      <c r="AH64" s="78"/>
      <c r="AI64" s="78"/>
      <c r="AJ64" s="78"/>
      <c r="AK64" s="202" t="s">
        <v>24</v>
      </c>
      <c r="AL64" s="202"/>
      <c r="AM64" s="202"/>
      <c r="AN64" s="246" t="str">
        <f>IF(ISBLANK(V64),"",V64/250)</f>
        <v/>
      </c>
      <c r="AO64" s="246"/>
    </row>
    <row r="65" spans="1:41" x14ac:dyDescent="0.25">
      <c r="A65" s="224" t="s">
        <v>25</v>
      </c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81" t="s">
        <v>20</v>
      </c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</row>
    <row r="66" spans="1:41" ht="15.75" customHeight="1" x14ac:dyDescent="0.25">
      <c r="A66" s="245" t="s">
        <v>52</v>
      </c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81" t="s">
        <v>20</v>
      </c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</row>
    <row r="67" spans="1:41" ht="15" thickBot="1" x14ac:dyDescent="0.3">
      <c r="A67" s="80" t="s">
        <v>20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</row>
    <row r="68" spans="1:41" ht="15.75" customHeight="1" thickTop="1" x14ac:dyDescent="0.25">
      <c r="A68" s="224" t="s">
        <v>30</v>
      </c>
      <c r="B68" s="224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47" t="s">
        <v>21</v>
      </c>
      <c r="T68" s="247"/>
      <c r="U68" s="247"/>
      <c r="V68" s="78"/>
      <c r="W68" s="78"/>
      <c r="X68" s="78"/>
      <c r="Y68" s="247" t="s">
        <v>22</v>
      </c>
      <c r="Z68" s="247"/>
      <c r="AA68" s="78"/>
      <c r="AB68" s="78"/>
      <c r="AC68" s="78"/>
      <c r="AD68" s="247" t="s">
        <v>23</v>
      </c>
      <c r="AE68" s="247"/>
      <c r="AF68" s="247"/>
      <c r="AG68" s="247"/>
      <c r="AH68" s="78"/>
      <c r="AI68" s="78"/>
      <c r="AJ68" s="78"/>
      <c r="AK68" s="202" t="s">
        <v>24</v>
      </c>
      <c r="AL68" s="202"/>
      <c r="AM68" s="202"/>
      <c r="AN68" s="246" t="str">
        <f>IF(ISBLANK(V68),"",V68/250)</f>
        <v/>
      </c>
      <c r="AO68" s="246"/>
    </row>
    <row r="69" spans="1:41" x14ac:dyDescent="0.25">
      <c r="A69" s="224" t="s">
        <v>25</v>
      </c>
      <c r="B69" s="224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81" t="s">
        <v>20</v>
      </c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</row>
    <row r="70" spans="1:41" ht="15.75" customHeight="1" x14ac:dyDescent="0.25">
      <c r="A70" s="245" t="s">
        <v>52</v>
      </c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81" t="s">
        <v>20</v>
      </c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</row>
    <row r="71" spans="1:41" ht="15.75" customHeight="1" thickBot="1" x14ac:dyDescent="0.3">
      <c r="A71" s="80" t="s">
        <v>20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</row>
    <row r="72" spans="1:41" ht="15.75" customHeight="1" thickTop="1" x14ac:dyDescent="0.25">
      <c r="A72" s="224" t="s">
        <v>31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47" t="s">
        <v>21</v>
      </c>
      <c r="T72" s="247"/>
      <c r="U72" s="247"/>
      <c r="V72" s="78"/>
      <c r="W72" s="78"/>
      <c r="X72" s="78"/>
      <c r="Y72" s="247" t="s">
        <v>22</v>
      </c>
      <c r="Z72" s="247"/>
      <c r="AA72" s="78"/>
      <c r="AB72" s="78"/>
      <c r="AC72" s="78"/>
      <c r="AD72" s="247" t="s">
        <v>23</v>
      </c>
      <c r="AE72" s="247"/>
      <c r="AF72" s="247"/>
      <c r="AG72" s="247"/>
      <c r="AH72" s="78"/>
      <c r="AI72" s="78"/>
      <c r="AJ72" s="78"/>
      <c r="AK72" s="202" t="s">
        <v>24</v>
      </c>
      <c r="AL72" s="202"/>
      <c r="AM72" s="202"/>
      <c r="AN72" s="246" t="str">
        <f>IF(ISBLANK(V72),"",V72/250)</f>
        <v/>
      </c>
      <c r="AO72" s="246"/>
    </row>
    <row r="73" spans="1:41" x14ac:dyDescent="0.25">
      <c r="A73" s="224" t="s">
        <v>25</v>
      </c>
      <c r="B73" s="224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81" t="s">
        <v>20</v>
      </c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</row>
    <row r="74" spans="1:41" ht="15.75" customHeight="1" x14ac:dyDescent="0.25">
      <c r="A74" s="245" t="s">
        <v>52</v>
      </c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81" t="s">
        <v>20</v>
      </c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</row>
    <row r="75" spans="1:41" ht="14.45" customHeight="1" thickBot="1" x14ac:dyDescent="0.3">
      <c r="A75" s="80" t="s">
        <v>20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</row>
    <row r="76" spans="1:41" ht="15.75" hidden="1" customHeight="1" thickBot="1" x14ac:dyDescent="0.3">
      <c r="A76" s="224" t="s">
        <v>32</v>
      </c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2" t="s">
        <v>21</v>
      </c>
      <c r="T76" s="222"/>
      <c r="U76" s="222"/>
      <c r="V76" s="226"/>
      <c r="W76" s="226"/>
      <c r="X76" s="227"/>
      <c r="Y76" s="222" t="s">
        <v>22</v>
      </c>
      <c r="Z76" s="222"/>
      <c r="AA76" s="226"/>
      <c r="AB76" s="226"/>
      <c r="AC76" s="228"/>
      <c r="AD76" s="222" t="s">
        <v>23</v>
      </c>
      <c r="AE76" s="222"/>
      <c r="AF76" s="222"/>
      <c r="AG76" s="222"/>
      <c r="AH76" s="229" t="s">
        <v>20</v>
      </c>
      <c r="AI76" s="229"/>
      <c r="AJ76" s="222" t="s">
        <v>24</v>
      </c>
      <c r="AK76" s="222"/>
      <c r="AL76" s="222"/>
      <c r="AM76" s="230">
        <f>V76/250</f>
        <v>0</v>
      </c>
      <c r="AN76" s="230"/>
      <c r="AO76" s="231"/>
    </row>
    <row r="77" spans="1:41" ht="15" hidden="1" customHeight="1" thickBot="1" x14ac:dyDescent="0.3">
      <c r="A77" s="232" t="s">
        <v>25</v>
      </c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0" t="s">
        <v>20</v>
      </c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1"/>
    </row>
    <row r="78" spans="1:41" ht="15.75" hidden="1" customHeight="1" thickTop="1" x14ac:dyDescent="0.25">
      <c r="A78" s="233" t="s">
        <v>52</v>
      </c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4" t="s">
        <v>20</v>
      </c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1"/>
    </row>
    <row r="79" spans="1:41" ht="14.45" hidden="1" customHeight="1" thickTop="1" x14ac:dyDescent="0.25">
      <c r="A79" s="235" t="s">
        <v>20</v>
      </c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1"/>
    </row>
    <row r="80" spans="1:41" ht="15.75" hidden="1" customHeight="1" thickTop="1" x14ac:dyDescent="0.25">
      <c r="A80" s="236" t="s">
        <v>33</v>
      </c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7" t="s">
        <v>21</v>
      </c>
      <c r="T80" s="237"/>
      <c r="U80" s="237"/>
      <c r="V80" s="238"/>
      <c r="W80" s="238"/>
      <c r="X80" s="239"/>
      <c r="Y80" s="237" t="s">
        <v>22</v>
      </c>
      <c r="Z80" s="237"/>
      <c r="AA80" s="238"/>
      <c r="AB80" s="238"/>
      <c r="AC80" s="240"/>
      <c r="AD80" s="237" t="s">
        <v>23</v>
      </c>
      <c r="AE80" s="237"/>
      <c r="AF80" s="237"/>
      <c r="AG80" s="237"/>
      <c r="AH80" s="241" t="s">
        <v>20</v>
      </c>
      <c r="AI80" s="241"/>
      <c r="AJ80" s="237" t="s">
        <v>24</v>
      </c>
      <c r="AK80" s="237"/>
      <c r="AL80" s="237"/>
      <c r="AM80" s="242">
        <f>V80/250</f>
        <v>0</v>
      </c>
      <c r="AN80" s="242"/>
      <c r="AO80" s="231"/>
    </row>
    <row r="81" spans="1:41" ht="15" hidden="1" customHeight="1" thickTop="1" x14ac:dyDescent="0.25">
      <c r="A81" s="232" t="s">
        <v>25</v>
      </c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0" t="s">
        <v>20</v>
      </c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1"/>
    </row>
    <row r="82" spans="1:41" ht="15.75" hidden="1" customHeight="1" thickTop="1" x14ac:dyDescent="0.25">
      <c r="A82" s="233" t="s">
        <v>52</v>
      </c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4" t="s">
        <v>20</v>
      </c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1"/>
    </row>
    <row r="83" spans="1:41" ht="15.6" hidden="1" customHeight="1" thickTop="1" x14ac:dyDescent="0.25">
      <c r="A83" s="243" t="s">
        <v>20</v>
      </c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  <c r="AK83" s="243"/>
      <c r="AL83" s="243"/>
      <c r="AM83" s="243"/>
      <c r="AN83" s="243"/>
      <c r="AO83" s="231"/>
    </row>
    <row r="84" spans="1:41" ht="15" thickTop="1" x14ac:dyDescent="0.25">
      <c r="A84" s="202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</row>
    <row r="85" spans="1:41" ht="15.75" thickBot="1" x14ac:dyDescent="0.3">
      <c r="A85" s="211" t="s">
        <v>34</v>
      </c>
      <c r="B85" s="211"/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44">
        <f>SUM(AN37,AN40,AN43,AN60,AN64,AN68,AN72)</f>
        <v>0</v>
      </c>
      <c r="AM85" s="244"/>
      <c r="AN85" s="244"/>
      <c r="AO85" s="244"/>
    </row>
    <row r="86" spans="1:41" ht="10.15" customHeight="1" thickTop="1" x14ac:dyDescent="0.25">
      <c r="A86" s="202"/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</row>
    <row r="87" spans="1:41" ht="69.95" customHeight="1" x14ac:dyDescent="0.25">
      <c r="A87" s="202" t="e" vm="1">
        <v>#VALUE!</v>
      </c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</row>
    <row r="88" spans="1:41" ht="10.15" customHeight="1" x14ac:dyDescent="0.25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</row>
    <row r="89" spans="1:41" ht="15" customHeight="1" x14ac:dyDescent="0.25">
      <c r="A89" s="211" t="s">
        <v>8</v>
      </c>
      <c r="B89" s="211"/>
      <c r="C89" s="211"/>
      <c r="D89" s="211"/>
      <c r="E89" s="211"/>
      <c r="F89" s="211"/>
      <c r="G89" s="211"/>
      <c r="H89" s="211"/>
      <c r="I89" s="212" t="str">
        <f>IF(ISBLANK($I$11),"",$I$11)</f>
        <v/>
      </c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12"/>
      <c r="AI89" s="212"/>
      <c r="AJ89" s="212"/>
      <c r="AK89" s="212"/>
      <c r="AL89" s="212"/>
      <c r="AM89" s="212"/>
      <c r="AN89" s="212"/>
      <c r="AO89" s="212"/>
    </row>
    <row r="90" spans="1:41" ht="8.4499999999999993" customHeight="1" x14ac:dyDescent="0.25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</row>
    <row r="91" spans="1:41" ht="18" x14ac:dyDescent="0.25">
      <c r="A91" s="206" t="s">
        <v>134</v>
      </c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8"/>
      <c r="AJ91" s="208"/>
      <c r="AK91" s="208"/>
      <c r="AL91" s="208"/>
      <c r="AM91" s="208"/>
      <c r="AN91" s="208"/>
      <c r="AO91" s="208"/>
    </row>
    <row r="92" spans="1:41" ht="15" customHeight="1" x14ac:dyDescent="0.25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</row>
    <row r="93" spans="1:41" ht="14.1" customHeight="1" x14ac:dyDescent="0.25">
      <c r="A93" s="217" t="s">
        <v>135</v>
      </c>
      <c r="B93" s="217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17"/>
      <c r="AG93" s="217"/>
      <c r="AH93" s="217"/>
      <c r="AI93" s="217"/>
      <c r="AJ93" s="217"/>
      <c r="AK93" s="217"/>
      <c r="AL93" s="217"/>
      <c r="AM93" s="217"/>
      <c r="AN93" s="217"/>
      <c r="AO93" s="217"/>
    </row>
    <row r="94" spans="1:41" ht="15" customHeight="1" x14ac:dyDescent="0.25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</row>
    <row r="95" spans="1:41" ht="15" customHeight="1" x14ac:dyDescent="0.25">
      <c r="A95" s="225" t="s">
        <v>219</v>
      </c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4" t="s">
        <v>21</v>
      </c>
      <c r="X95" s="224"/>
      <c r="Y95" s="224"/>
      <c r="Z95" s="78"/>
      <c r="AA95" s="78"/>
      <c r="AB95" s="78"/>
      <c r="AC95" s="224" t="s">
        <v>23</v>
      </c>
      <c r="AD95" s="224"/>
      <c r="AE95" s="224"/>
      <c r="AF95" s="224"/>
      <c r="AG95" s="78"/>
      <c r="AH95" s="78"/>
      <c r="AI95" s="78"/>
      <c r="AJ95" s="222" t="s">
        <v>24</v>
      </c>
      <c r="AK95" s="222"/>
      <c r="AL95" s="222"/>
      <c r="AM95" s="223">
        <f>Z95/250</f>
        <v>0</v>
      </c>
      <c r="AN95" s="223"/>
      <c r="AO95" s="223"/>
    </row>
    <row r="96" spans="1:41" x14ac:dyDescent="0.25">
      <c r="A96" s="221" t="s">
        <v>234</v>
      </c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</row>
    <row r="97" spans="1:41" ht="15" customHeight="1" x14ac:dyDescent="0.25">
      <c r="A97" s="202"/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</row>
    <row r="98" spans="1:41" ht="14.1" customHeight="1" x14ac:dyDescent="0.25">
      <c r="A98" s="217" t="s">
        <v>136</v>
      </c>
      <c r="B98" s="217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7"/>
      <c r="AH98" s="217"/>
      <c r="AI98" s="217"/>
      <c r="AJ98" s="217"/>
      <c r="AK98" s="217"/>
      <c r="AL98" s="217"/>
      <c r="AM98" s="217"/>
      <c r="AN98" s="217"/>
      <c r="AO98" s="217"/>
    </row>
    <row r="99" spans="1:41" ht="23.25" customHeight="1" x14ac:dyDescent="0.25">
      <c r="A99" s="218" t="s">
        <v>84</v>
      </c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87"/>
      <c r="AF99" s="87"/>
      <c r="AG99" s="87"/>
      <c r="AH99" s="219" t="s">
        <v>49</v>
      </c>
      <c r="AI99" s="219"/>
      <c r="AJ99" s="219"/>
      <c r="AK99" s="219"/>
      <c r="AL99" s="219"/>
      <c r="AM99" s="219"/>
      <c r="AN99" s="220" t="s">
        <v>226</v>
      </c>
      <c r="AO99" s="220"/>
    </row>
    <row r="100" spans="1:41" ht="15" customHeight="1" x14ac:dyDescent="0.25">
      <c r="A100" s="202"/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</row>
    <row r="101" spans="1:41" ht="14.1" customHeight="1" x14ac:dyDescent="0.25">
      <c r="A101" s="217" t="s">
        <v>139</v>
      </c>
      <c r="B101" s="217"/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7"/>
      <c r="AK101" s="217"/>
      <c r="AL101" s="217"/>
      <c r="AM101" s="217"/>
      <c r="AN101" s="217"/>
      <c r="AO101" s="217"/>
    </row>
    <row r="102" spans="1:41" ht="14.85" customHeight="1" x14ac:dyDescent="0.25">
      <c r="A102" s="218" t="s">
        <v>137</v>
      </c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</row>
    <row r="103" spans="1:41" ht="14.85" customHeight="1" x14ac:dyDescent="0.2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</row>
    <row r="104" spans="1:41" ht="14.25" customHeight="1" x14ac:dyDescent="0.25">
      <c r="A104" s="216" t="s">
        <v>138</v>
      </c>
      <c r="B104" s="216"/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</row>
    <row r="105" spans="1:41" x14ac:dyDescent="0.2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</row>
    <row r="106" spans="1:41" x14ac:dyDescent="0.2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</row>
    <row r="107" spans="1:41" ht="10.15" customHeight="1" x14ac:dyDescent="0.25">
      <c r="A107" s="202"/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</row>
    <row r="108" spans="1:41" ht="70.150000000000006" customHeight="1" x14ac:dyDescent="0.25">
      <c r="A108" s="202" t="e" vm="1">
        <v>#VALUE!</v>
      </c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</row>
    <row r="109" spans="1:41" ht="10.15" customHeight="1" x14ac:dyDescent="0.25">
      <c r="A109" s="202"/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</row>
    <row r="110" spans="1:41" ht="15" customHeight="1" x14ac:dyDescent="0.25">
      <c r="A110" s="211" t="s">
        <v>8</v>
      </c>
      <c r="B110" s="211"/>
      <c r="C110" s="211"/>
      <c r="D110" s="211"/>
      <c r="E110" s="211"/>
      <c r="F110" s="211"/>
      <c r="G110" s="211"/>
      <c r="H110" s="211"/>
      <c r="I110" s="212" t="str">
        <f>IF(ISBLANK($I$11),"",$I$11)</f>
        <v/>
      </c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</row>
    <row r="111" spans="1:41" x14ac:dyDescent="0.25">
      <c r="A111" s="202"/>
      <c r="B111" s="20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</row>
    <row r="112" spans="1:41" ht="18" x14ac:dyDescent="0.25">
      <c r="A112" s="206" t="s">
        <v>265</v>
      </c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  <c r="AI112" s="208"/>
      <c r="AJ112" s="208"/>
      <c r="AK112" s="208"/>
      <c r="AL112" s="208"/>
      <c r="AM112" s="208"/>
      <c r="AN112" s="208"/>
      <c r="AO112" s="208"/>
    </row>
    <row r="113" spans="1:41" x14ac:dyDescent="0.25">
      <c r="A113" s="202"/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</row>
    <row r="114" spans="1:41" ht="15.75" x14ac:dyDescent="0.25">
      <c r="A114" s="213" t="s">
        <v>70</v>
      </c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</row>
    <row r="115" spans="1:41" x14ac:dyDescent="0.25">
      <c r="A115" s="202"/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</row>
    <row r="116" spans="1:41" ht="29.45" customHeight="1" x14ac:dyDescent="0.25">
      <c r="A116" s="214" t="s">
        <v>236</v>
      </c>
      <c r="B116" s="214"/>
      <c r="C116" s="214"/>
      <c r="D116" s="214"/>
      <c r="E116" s="214"/>
      <c r="F116" s="214"/>
      <c r="G116" s="214" t="s">
        <v>238</v>
      </c>
      <c r="H116" s="214"/>
      <c r="I116" s="214"/>
      <c r="J116" s="214"/>
      <c r="K116" s="214"/>
      <c r="L116" s="214"/>
      <c r="M116" s="214"/>
      <c r="N116" s="214"/>
      <c r="O116" s="214"/>
      <c r="P116" s="214"/>
      <c r="Q116" s="214"/>
      <c r="R116" s="214"/>
      <c r="S116" s="214"/>
      <c r="T116" s="214"/>
      <c r="U116" s="215" t="s">
        <v>237</v>
      </c>
      <c r="V116" s="215"/>
      <c r="W116" s="215"/>
      <c r="X116" s="215"/>
      <c r="Y116" s="215"/>
      <c r="Z116" s="214" t="s">
        <v>267</v>
      </c>
      <c r="AA116" s="215"/>
      <c r="AB116" s="215"/>
      <c r="AC116" s="215"/>
      <c r="AD116" s="215"/>
      <c r="AE116" s="215"/>
      <c r="AF116" s="215"/>
      <c r="AG116" s="215"/>
      <c r="AH116" s="215"/>
      <c r="AI116" s="215"/>
      <c r="AJ116" s="215"/>
      <c r="AK116" s="215"/>
      <c r="AL116" s="215"/>
      <c r="AM116" s="215"/>
      <c r="AN116" s="215"/>
      <c r="AO116" s="215"/>
    </row>
    <row r="117" spans="1:41" x14ac:dyDescent="0.25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</row>
    <row r="118" spans="1:41" x14ac:dyDescent="0.25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</row>
    <row r="119" spans="1:41" x14ac:dyDescent="0.25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</row>
    <row r="120" spans="1:41" x14ac:dyDescent="0.25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</row>
    <row r="121" spans="1:41" x14ac:dyDescent="0.25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</row>
    <row r="122" spans="1:41" x14ac:dyDescent="0.25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</row>
    <row r="123" spans="1:41" x14ac:dyDescent="0.2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</row>
    <row r="124" spans="1:41" x14ac:dyDescent="0.2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</row>
    <row r="125" spans="1:41" x14ac:dyDescent="0.2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</row>
    <row r="126" spans="1:41" x14ac:dyDescent="0.2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</row>
    <row r="127" spans="1:41" x14ac:dyDescent="0.2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</row>
    <row r="128" spans="1:41" x14ac:dyDescent="0.2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</row>
    <row r="129" spans="1:41" x14ac:dyDescent="0.2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</row>
    <row r="130" spans="1:41" x14ac:dyDescent="0.2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</row>
    <row r="131" spans="1:41" x14ac:dyDescent="0.25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</row>
    <row r="132" spans="1:41" x14ac:dyDescent="0.25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</row>
    <row r="133" spans="1:41" x14ac:dyDescent="0.2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</row>
    <row r="134" spans="1:41" x14ac:dyDescent="0.25">
      <c r="A134" s="210"/>
      <c r="B134" s="210"/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</row>
    <row r="135" spans="1:41" ht="10.15" customHeight="1" x14ac:dyDescent="0.25">
      <c r="A135" s="202"/>
      <c r="B135" s="202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</row>
    <row r="136" spans="1:41" ht="69.95" customHeight="1" x14ac:dyDescent="0.25">
      <c r="A136" s="202" t="e" vm="1">
        <v>#VALUE!</v>
      </c>
      <c r="B136" s="202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</row>
    <row r="137" spans="1:41" ht="10.15" customHeight="1" x14ac:dyDescent="0.25">
      <c r="A137" s="202"/>
      <c r="B137" s="202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</row>
    <row r="138" spans="1:41" ht="15" customHeight="1" x14ac:dyDescent="0.25">
      <c r="A138" s="211" t="s">
        <v>8</v>
      </c>
      <c r="B138" s="211"/>
      <c r="C138" s="211"/>
      <c r="D138" s="211"/>
      <c r="E138" s="211"/>
      <c r="F138" s="211"/>
      <c r="G138" s="211"/>
      <c r="H138" s="211"/>
      <c r="I138" s="212" t="str">
        <f>IF(ISBLANK($I$11),"",$I$11)</f>
        <v/>
      </c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  <c r="U138" s="212"/>
      <c r="V138" s="212"/>
      <c r="W138" s="212"/>
      <c r="X138" s="212"/>
      <c r="Y138" s="212"/>
      <c r="Z138" s="212"/>
      <c r="AA138" s="212"/>
      <c r="AB138" s="212"/>
      <c r="AC138" s="212"/>
      <c r="AD138" s="212"/>
      <c r="AE138" s="212"/>
      <c r="AF138" s="212"/>
      <c r="AG138" s="212"/>
      <c r="AH138" s="212"/>
      <c r="AI138" s="212"/>
      <c r="AJ138" s="212"/>
      <c r="AK138" s="212"/>
      <c r="AL138" s="212"/>
      <c r="AM138" s="212"/>
      <c r="AN138" s="212"/>
      <c r="AO138" s="212"/>
    </row>
    <row r="139" spans="1:41" x14ac:dyDescent="0.25">
      <c r="A139" s="202"/>
      <c r="B139" s="202"/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</row>
    <row r="140" spans="1:41" ht="17.45" customHeight="1" x14ac:dyDescent="0.25">
      <c r="A140" s="206" t="s">
        <v>35</v>
      </c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8"/>
      <c r="AJ140" s="208"/>
      <c r="AK140" s="208"/>
      <c r="AL140" s="208"/>
      <c r="AM140" s="208"/>
      <c r="AN140" s="208"/>
      <c r="AO140" s="208"/>
    </row>
    <row r="141" spans="1:41" x14ac:dyDescent="0.25">
      <c r="A141" s="202"/>
      <c r="B141" s="202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</row>
    <row r="142" spans="1:41" ht="15.6" customHeight="1" x14ac:dyDescent="0.25">
      <c r="A142" s="205" t="s">
        <v>36</v>
      </c>
      <c r="B142" s="205"/>
      <c r="C142" s="205"/>
      <c r="D142" s="205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  <c r="O142" s="205"/>
      <c r="P142" s="205"/>
      <c r="Q142" s="205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</row>
    <row r="143" spans="1:41" x14ac:dyDescent="0.25">
      <c r="A143" s="202"/>
      <c r="B143" s="202"/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</row>
    <row r="144" spans="1:41" ht="15" x14ac:dyDescent="0.25">
      <c r="A144" s="209" t="s">
        <v>220</v>
      </c>
      <c r="B144" s="209"/>
      <c r="C144" s="209"/>
      <c r="D144" s="209"/>
      <c r="E144" s="209"/>
      <c r="F144" s="209"/>
      <c r="G144" s="209"/>
      <c r="H144" s="209"/>
      <c r="I144" s="209"/>
      <c r="J144" s="209"/>
      <c r="K144" s="209"/>
      <c r="L144" s="209"/>
      <c r="M144" s="209"/>
      <c r="N144" s="209"/>
      <c r="O144" s="209"/>
      <c r="P144" s="209"/>
      <c r="Q144" s="20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</row>
    <row r="145" spans="1:41" x14ac:dyDescent="0.25">
      <c r="A145" s="202"/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</row>
    <row r="146" spans="1:41" ht="15.6" customHeight="1" x14ac:dyDescent="0.25">
      <c r="A146" s="209" t="s">
        <v>37</v>
      </c>
      <c r="B146" s="209"/>
      <c r="C146" s="209"/>
      <c r="D146" s="209"/>
      <c r="E146" s="209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</row>
    <row r="147" spans="1:41" x14ac:dyDescent="0.25">
      <c r="A147" s="202"/>
      <c r="B147" s="202"/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</row>
    <row r="148" spans="1:41" ht="15.6" customHeight="1" x14ac:dyDescent="0.25">
      <c r="A148" s="205" t="s">
        <v>38</v>
      </c>
      <c r="B148" s="205"/>
      <c r="C148" s="205"/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</row>
    <row r="149" spans="1:41" x14ac:dyDescent="0.25">
      <c r="A149" s="202"/>
      <c r="B149" s="202"/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</row>
    <row r="150" spans="1:41" ht="15.6" customHeight="1" x14ac:dyDescent="0.25">
      <c r="A150" s="205" t="s">
        <v>39</v>
      </c>
      <c r="B150" s="205"/>
      <c r="C150" s="205"/>
      <c r="D150" s="205"/>
      <c r="E150" s="205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</row>
    <row r="151" spans="1:41" x14ac:dyDescent="0.25">
      <c r="A151" s="202"/>
      <c r="B151" s="202"/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</row>
    <row r="152" spans="1:41" ht="15.6" customHeight="1" x14ac:dyDescent="0.25">
      <c r="A152" s="205" t="s">
        <v>40</v>
      </c>
      <c r="B152" s="205"/>
      <c r="C152" s="205"/>
      <c r="D152" s="205"/>
      <c r="E152" s="205"/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90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</row>
    <row r="153" spans="1:41" x14ac:dyDescent="0.25">
      <c r="A153" s="202"/>
      <c r="B153" s="202"/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</row>
    <row r="154" spans="1:41" ht="15.6" customHeight="1" x14ac:dyDescent="0.25">
      <c r="A154" s="202"/>
      <c r="B154" s="202"/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</row>
    <row r="155" spans="1:41" x14ac:dyDescent="0.25">
      <c r="A155" s="202"/>
      <c r="B155" s="202"/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</row>
    <row r="156" spans="1:41" ht="18" x14ac:dyDescent="0.25">
      <c r="A156" s="206" t="s">
        <v>48</v>
      </c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8"/>
      <c r="AJ156" s="208"/>
      <c r="AK156" s="208"/>
      <c r="AL156" s="208"/>
      <c r="AM156" s="208"/>
      <c r="AN156" s="208"/>
      <c r="AO156" s="208"/>
    </row>
    <row r="157" spans="1:41" x14ac:dyDescent="0.25">
      <c r="A157" s="202"/>
      <c r="B157" s="202"/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</row>
    <row r="158" spans="1:41" ht="15" customHeight="1" x14ac:dyDescent="0.25">
      <c r="A158" s="205" t="s">
        <v>41</v>
      </c>
      <c r="B158" s="205"/>
      <c r="C158" s="205"/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</row>
    <row r="159" spans="1:41" ht="15.6" customHeight="1" x14ac:dyDescent="0.25">
      <c r="A159" s="202"/>
      <c r="B159" s="202"/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</row>
    <row r="160" spans="1:41" ht="15" customHeight="1" x14ac:dyDescent="0.25">
      <c r="A160" s="205" t="s">
        <v>42</v>
      </c>
      <c r="B160" s="205"/>
      <c r="C160" s="205"/>
      <c r="D160" s="205"/>
      <c r="E160" s="205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</row>
    <row r="161" spans="1:41" ht="15.6" customHeight="1" x14ac:dyDescent="0.25">
      <c r="A161" s="202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</row>
    <row r="162" spans="1:41" ht="15" customHeight="1" x14ac:dyDescent="0.25">
      <c r="A162" s="205" t="s">
        <v>40</v>
      </c>
      <c r="B162" s="205"/>
      <c r="C162" s="205"/>
      <c r="D162" s="205"/>
      <c r="E162" s="205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90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</row>
    <row r="163" spans="1:41" ht="15.6" customHeight="1" x14ac:dyDescent="0.25">
      <c r="A163" s="202"/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</row>
    <row r="164" spans="1:41" ht="15.6" customHeight="1" x14ac:dyDescent="0.25">
      <c r="A164" s="205" t="s">
        <v>39</v>
      </c>
      <c r="B164" s="205"/>
      <c r="C164" s="205"/>
      <c r="D164" s="205"/>
      <c r="E164" s="205"/>
      <c r="F164" s="205"/>
      <c r="G164" s="205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</row>
    <row r="165" spans="1:41" ht="15.6" customHeight="1" x14ac:dyDescent="0.25">
      <c r="A165" s="202"/>
      <c r="B165" s="202"/>
      <c r="C165" s="202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</row>
    <row r="166" spans="1:41" ht="15" customHeight="1" x14ac:dyDescent="0.25">
      <c r="A166" s="205" t="s">
        <v>140</v>
      </c>
      <c r="B166" s="205"/>
      <c r="C166" s="205"/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</row>
    <row r="167" spans="1:41" ht="15.6" customHeight="1" x14ac:dyDescent="0.25">
      <c r="A167" s="202"/>
      <c r="B167" s="202"/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</row>
    <row r="168" spans="1:41" ht="15" customHeight="1" x14ac:dyDescent="0.25">
      <c r="A168" s="205" t="s">
        <v>40</v>
      </c>
      <c r="B168" s="205"/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90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</row>
    <row r="169" spans="1:41" ht="15.6" customHeight="1" x14ac:dyDescent="0.25">
      <c r="A169" s="202"/>
      <c r="B169" s="202"/>
      <c r="C169" s="202"/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</row>
    <row r="170" spans="1:41" ht="15" customHeight="1" x14ac:dyDescent="0.25">
      <c r="A170" s="205" t="s">
        <v>39</v>
      </c>
      <c r="B170" s="205"/>
      <c r="C170" s="205"/>
      <c r="D170" s="205"/>
      <c r="E170" s="205"/>
      <c r="F170" s="205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</row>
    <row r="171" spans="1:41" ht="15.6" customHeight="1" x14ac:dyDescent="0.25">
      <c r="A171" s="202"/>
      <c r="B171" s="202"/>
      <c r="C171" s="202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</row>
    <row r="172" spans="1:41" ht="15" customHeight="1" x14ac:dyDescent="0.25">
      <c r="A172" s="205" t="s">
        <v>140</v>
      </c>
      <c r="B172" s="205"/>
      <c r="C172" s="205"/>
      <c r="D172" s="205"/>
      <c r="E172" s="205"/>
      <c r="F172" s="205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</row>
    <row r="173" spans="1:41" ht="15.6" customHeight="1" x14ac:dyDescent="0.25">
      <c r="A173" s="202"/>
      <c r="B173" s="202"/>
      <c r="C173" s="202"/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</row>
    <row r="174" spans="1:41" ht="15" customHeight="1" x14ac:dyDescent="0.25">
      <c r="A174" s="205" t="s">
        <v>40</v>
      </c>
      <c r="B174" s="205"/>
      <c r="C174" s="205"/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</row>
    <row r="175" spans="1:41" ht="15.6" customHeight="1" x14ac:dyDescent="0.25">
      <c r="A175" s="202"/>
      <c r="B175" s="202"/>
      <c r="C175" s="202"/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</row>
    <row r="176" spans="1:41" ht="15" customHeight="1" x14ac:dyDescent="0.25">
      <c r="A176" s="205" t="s">
        <v>39</v>
      </c>
      <c r="B176" s="205"/>
      <c r="C176" s="205"/>
      <c r="D176" s="205"/>
      <c r="E176" s="205"/>
      <c r="F176" s="205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</row>
    <row r="177" spans="1:41" ht="15.6" customHeight="1" x14ac:dyDescent="0.25">
      <c r="A177" s="202"/>
      <c r="B177" s="202"/>
      <c r="C177" s="202"/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</row>
    <row r="178" spans="1:41" ht="15.6" customHeight="1" x14ac:dyDescent="0.25">
      <c r="A178" s="204"/>
      <c r="B178" s="204"/>
      <c r="C178" s="204"/>
      <c r="D178" s="204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</row>
  </sheetData>
  <sheetProtection algorithmName="SHA-512" hashValue="Kl2gyC/TqtWSifvytc6Pc5y07YXTMrZ8bPiz1jHNbo53obPb5uYhWXBuyRA0wn3jQAUDJkB45RlTCdQe11Pu/g==" saltValue="j6Vxz58cNFRhVFxD8TjMRw==" spinCount="100000" sheet="1" selectLockedCells="1"/>
  <protectedRanges>
    <protectedRange sqref="R142 R144 R146 R148 R150 R152 R170 R158 R160 R162 R166 R168 R172 R174 R176 R164" name="Page_4_Allow_Engineering_Firms_to_add_text"/>
    <protectedRange sqref="P61:P62 A63 V76 AA76 AH76 P77:P78 A79 V80 AA80 AH80 P81:P82 A83 V95 AG95 P73:P74 AM95 AM76 AM80 A75 A103 A105:A107 P65:P66 A67 P69:P70 A71 A113:A133" name="Page_2_Allow_Engineering_Firms_to_add_text"/>
    <protectedRange sqref="E9 O9 L28:U28 I11 I14 I16:I18 H22 W22 AC22 H24 W24 AC24 H26 W26 AI22 O37 AD37 O40 AD40 AA42 O43 AN36:AN37 AD43 AB30 AC26 U32 AD104:AE104 AD102:AE102 AK22 AD99:AE99 W28 W32:X32 AC32 AI32 H32:S32 H28:J28 AN39:AN40 AN42:AN43" name="Page_1_Allow_Engineering_Firms_to_add_text"/>
  </protectedRanges>
  <mergeCells count="396">
    <mergeCell ref="A176:Q176"/>
    <mergeCell ref="A174:Q174"/>
    <mergeCell ref="A172:Q172"/>
    <mergeCell ref="A170:Q170"/>
    <mergeCell ref="A168:Q168"/>
    <mergeCell ref="A166:Q166"/>
    <mergeCell ref="A162:Q162"/>
    <mergeCell ref="A160:Q160"/>
    <mergeCell ref="A158:Q158"/>
    <mergeCell ref="A169:AO169"/>
    <mergeCell ref="A171:AO171"/>
    <mergeCell ref="A173:AO173"/>
    <mergeCell ref="A175:AO175"/>
    <mergeCell ref="R176:AO176"/>
    <mergeCell ref="R174:AO174"/>
    <mergeCell ref="R172:AO172"/>
    <mergeCell ref="R170:AO170"/>
    <mergeCell ref="A159:AO159"/>
    <mergeCell ref="A164:Q164"/>
    <mergeCell ref="R164:AO164"/>
    <mergeCell ref="A165:AO165"/>
    <mergeCell ref="R150:AO150"/>
    <mergeCell ref="A156:AO156"/>
    <mergeCell ref="R152:AO152"/>
    <mergeCell ref="A152:Q152"/>
    <mergeCell ref="R148:AO148"/>
    <mergeCell ref="A143:AO143"/>
    <mergeCell ref="A103:AO103"/>
    <mergeCell ref="A104:AO104"/>
    <mergeCell ref="A135:AO135"/>
    <mergeCell ref="A136:AO136"/>
    <mergeCell ref="A145:AO145"/>
    <mergeCell ref="A147:AO147"/>
    <mergeCell ref="A149:AO149"/>
    <mergeCell ref="A148:Q148"/>
    <mergeCell ref="A3:AO3"/>
    <mergeCell ref="A10:AO10"/>
    <mergeCell ref="A13:AO13"/>
    <mergeCell ref="A11:H11"/>
    <mergeCell ref="A15:AO15"/>
    <mergeCell ref="AD56:AG56"/>
    <mergeCell ref="A64:R64"/>
    <mergeCell ref="R168:AO168"/>
    <mergeCell ref="R166:AO166"/>
    <mergeCell ref="R162:AO162"/>
    <mergeCell ref="R160:AO160"/>
    <mergeCell ref="A142:Q142"/>
    <mergeCell ref="R142:AO142"/>
    <mergeCell ref="I138:AO138"/>
    <mergeCell ref="A140:AO140"/>
    <mergeCell ref="R144:AO144"/>
    <mergeCell ref="R146:AO146"/>
    <mergeCell ref="A144:Q144"/>
    <mergeCell ref="A146:Q146"/>
    <mergeCell ref="A153:AO153"/>
    <mergeCell ref="A154:AO154"/>
    <mergeCell ref="A155:AO155"/>
    <mergeCell ref="A157:AO157"/>
    <mergeCell ref="A150:Q150"/>
    <mergeCell ref="AH60:AJ60"/>
    <mergeCell ref="AK60:AM60"/>
    <mergeCell ref="AN60:AO60"/>
    <mergeCell ref="P61:AO61"/>
    <mergeCell ref="A70:O70"/>
    <mergeCell ref="AD68:AG68"/>
    <mergeCell ref="Y68:Z68"/>
    <mergeCell ref="P69:AO69"/>
    <mergeCell ref="A2:AO2"/>
    <mergeCell ref="A14:H14"/>
    <mergeCell ref="A16:H16"/>
    <mergeCell ref="A12:H12"/>
    <mergeCell ref="I47:AO47"/>
    <mergeCell ref="P62:AO62"/>
    <mergeCell ref="A63:AO63"/>
    <mergeCell ref="AA64:AC64"/>
    <mergeCell ref="AH64:AJ64"/>
    <mergeCell ref="AK64:AM64"/>
    <mergeCell ref="AN64:AO64"/>
    <mergeCell ref="AG40:AM40"/>
    <mergeCell ref="AG37:AM37"/>
    <mergeCell ref="AG43:AM43"/>
    <mergeCell ref="AD43:AF43"/>
    <mergeCell ref="AN42:AO42"/>
    <mergeCell ref="A177:AO177"/>
    <mergeCell ref="X24:AB24"/>
    <mergeCell ref="J22:V22"/>
    <mergeCell ref="J24:V24"/>
    <mergeCell ref="J26:V26"/>
    <mergeCell ref="J28:V28"/>
    <mergeCell ref="A28:F28"/>
    <mergeCell ref="A26:F26"/>
    <mergeCell ref="A24:F24"/>
    <mergeCell ref="A22:F22"/>
    <mergeCell ref="AD22:AJ22"/>
    <mergeCell ref="X28:AO28"/>
    <mergeCell ref="AD24:AO24"/>
    <mergeCell ref="AD26:AO26"/>
    <mergeCell ref="A30:AB30"/>
    <mergeCell ref="AC30:AG30"/>
    <mergeCell ref="Y32:AB32"/>
    <mergeCell ref="AD32:AH32"/>
    <mergeCell ref="AJ32:AO32"/>
    <mergeCell ref="A151:AO151"/>
    <mergeCell ref="A161:AO161"/>
    <mergeCell ref="A163:AO163"/>
    <mergeCell ref="A167:AO167"/>
    <mergeCell ref="R158:AO158"/>
    <mergeCell ref="A105:AO105"/>
    <mergeCell ref="AN99:AO99"/>
    <mergeCell ref="AH99:AM99"/>
    <mergeCell ref="AE99:AG99"/>
    <mergeCell ref="AG95:AI95"/>
    <mergeCell ref="AC95:AF95"/>
    <mergeCell ref="W95:Y95"/>
    <mergeCell ref="A95:V95"/>
    <mergeCell ref="A96:AO96"/>
    <mergeCell ref="AM95:AO95"/>
    <mergeCell ref="Z95:AB95"/>
    <mergeCell ref="A99:AD99"/>
    <mergeCell ref="A92:AO92"/>
    <mergeCell ref="A94:AO94"/>
    <mergeCell ref="A91:AO91"/>
    <mergeCell ref="A93:AO93"/>
    <mergeCell ref="A97:AO97"/>
    <mergeCell ref="A98:AO98"/>
    <mergeCell ref="A102:AO102"/>
    <mergeCell ref="A100:AO100"/>
    <mergeCell ref="A101:AO101"/>
    <mergeCell ref="AJ95:AL95"/>
    <mergeCell ref="P57:AO57"/>
    <mergeCell ref="P58:AO58"/>
    <mergeCell ref="A59:AO59"/>
    <mergeCell ref="A78:O78"/>
    <mergeCell ref="S80:U80"/>
    <mergeCell ref="V80:W80"/>
    <mergeCell ref="A45:AO45"/>
    <mergeCell ref="AD72:AG72"/>
    <mergeCell ref="S68:U68"/>
    <mergeCell ref="A67:AO67"/>
    <mergeCell ref="AA68:AC68"/>
    <mergeCell ref="S64:U64"/>
    <mergeCell ref="Y64:Z64"/>
    <mergeCell ref="S60:U60"/>
    <mergeCell ref="A77:O77"/>
    <mergeCell ref="A73:O73"/>
    <mergeCell ref="V76:W76"/>
    <mergeCell ref="AM76:AN76"/>
    <mergeCell ref="A68:R68"/>
    <mergeCell ref="A72:R72"/>
    <mergeCell ref="AH68:AJ68"/>
    <mergeCell ref="P77:AN77"/>
    <mergeCell ref="P74:AO74"/>
    <mergeCell ref="A65:O65"/>
    <mergeCell ref="BR16:BW16"/>
    <mergeCell ref="A34:AO34"/>
    <mergeCell ref="AN43:AO43"/>
    <mergeCell ref="U43:AC43"/>
    <mergeCell ref="A54:O54"/>
    <mergeCell ref="S52:U52"/>
    <mergeCell ref="A52:R52"/>
    <mergeCell ref="A56:R56"/>
    <mergeCell ref="A58:O58"/>
    <mergeCell ref="AD52:AG52"/>
    <mergeCell ref="S56:U56"/>
    <mergeCell ref="A35:AO35"/>
    <mergeCell ref="Y56:Z56"/>
    <mergeCell ref="H24:I24"/>
    <mergeCell ref="X26:AB26"/>
    <mergeCell ref="AL30:AO30"/>
    <mergeCell ref="H28:I28"/>
    <mergeCell ref="A32:V32"/>
    <mergeCell ref="AH30:AK30"/>
    <mergeCell ref="V52:X52"/>
    <mergeCell ref="V56:X56"/>
    <mergeCell ref="A47:H47"/>
    <mergeCell ref="AN36:AO36"/>
    <mergeCell ref="A90:AO90"/>
    <mergeCell ref="A83:AN83"/>
    <mergeCell ref="P78:AN78"/>
    <mergeCell ref="A79:AN79"/>
    <mergeCell ref="AM80:AN80"/>
    <mergeCell ref="P82:AN82"/>
    <mergeCell ref="A82:O82"/>
    <mergeCell ref="Y80:Z80"/>
    <mergeCell ref="AA80:AB80"/>
    <mergeCell ref="AD80:AG80"/>
    <mergeCell ref="AH80:AI80"/>
    <mergeCell ref="AJ80:AL80"/>
    <mergeCell ref="A81:O81"/>
    <mergeCell ref="P81:AN81"/>
    <mergeCell ref="A80:R80"/>
    <mergeCell ref="AL85:AO85"/>
    <mergeCell ref="A85:AK85"/>
    <mergeCell ref="A84:AO84"/>
    <mergeCell ref="A86:AO86"/>
    <mergeCell ref="A87:AO87"/>
    <mergeCell ref="I12:AO12"/>
    <mergeCell ref="AG36:AM36"/>
    <mergeCell ref="AG39:AM39"/>
    <mergeCell ref="A36:AF36"/>
    <mergeCell ref="H26:I26"/>
    <mergeCell ref="I11:AO11"/>
    <mergeCell ref="I14:AO14"/>
    <mergeCell ref="I16:AO16"/>
    <mergeCell ref="H22:I22"/>
    <mergeCell ref="X22:AB22"/>
    <mergeCell ref="AL22:AO22"/>
    <mergeCell ref="A37:P37"/>
    <mergeCell ref="Q37:T37"/>
    <mergeCell ref="AD37:AF37"/>
    <mergeCell ref="A20:AO20"/>
    <mergeCell ref="A38:AO38"/>
    <mergeCell ref="A19:AO19"/>
    <mergeCell ref="A21:AO21"/>
    <mergeCell ref="A23:AO23"/>
    <mergeCell ref="A25:AO25"/>
    <mergeCell ref="A27:AO27"/>
    <mergeCell ref="A29:AO29"/>
    <mergeCell ref="A31:AO31"/>
    <mergeCell ref="A33:AO33"/>
    <mergeCell ref="A4:AO4"/>
    <mergeCell ref="O9:T9"/>
    <mergeCell ref="A9:D9"/>
    <mergeCell ref="E9:J9"/>
    <mergeCell ref="X9:AA9"/>
    <mergeCell ref="AL9:AO9"/>
    <mergeCell ref="K9:N9"/>
    <mergeCell ref="U9:W9"/>
    <mergeCell ref="AB9:AK9"/>
    <mergeCell ref="A6:AO7"/>
    <mergeCell ref="A5:AO5"/>
    <mergeCell ref="A8:AO8"/>
    <mergeCell ref="AJ76:AL76"/>
    <mergeCell ref="V60:X60"/>
    <mergeCell ref="V64:X64"/>
    <mergeCell ref="V68:X68"/>
    <mergeCell ref="V72:X72"/>
    <mergeCell ref="AK68:AM68"/>
    <mergeCell ref="AN68:AO68"/>
    <mergeCell ref="A71:AO71"/>
    <mergeCell ref="Y76:Z76"/>
    <mergeCell ref="S76:U76"/>
    <mergeCell ref="A74:O74"/>
    <mergeCell ref="A76:R76"/>
    <mergeCell ref="AA76:AB76"/>
    <mergeCell ref="AD76:AG76"/>
    <mergeCell ref="AH76:AI76"/>
    <mergeCell ref="P73:AO73"/>
    <mergeCell ref="A60:R60"/>
    <mergeCell ref="A75:AO75"/>
    <mergeCell ref="P65:AO65"/>
    <mergeCell ref="P66:AO66"/>
    <mergeCell ref="AA60:AC60"/>
    <mergeCell ref="P70:AO70"/>
    <mergeCell ref="AA72:AC72"/>
    <mergeCell ref="AK72:AM72"/>
    <mergeCell ref="A43:P43"/>
    <mergeCell ref="A40:P40"/>
    <mergeCell ref="Q40:T40"/>
    <mergeCell ref="Q43:T43"/>
    <mergeCell ref="AD40:AF40"/>
    <mergeCell ref="AD64:AG64"/>
    <mergeCell ref="A69:O69"/>
    <mergeCell ref="AH72:AJ72"/>
    <mergeCell ref="AN72:AO72"/>
    <mergeCell ref="A66:O66"/>
    <mergeCell ref="S72:U72"/>
    <mergeCell ref="Y60:Z60"/>
    <mergeCell ref="AD60:AG60"/>
    <mergeCell ref="Y72:Z72"/>
    <mergeCell ref="A62:O62"/>
    <mergeCell ref="Y52:Z52"/>
    <mergeCell ref="A61:O61"/>
    <mergeCell ref="A49:AO49"/>
    <mergeCell ref="A51:AO51"/>
    <mergeCell ref="AH52:AJ52"/>
    <mergeCell ref="AK52:AM52"/>
    <mergeCell ref="A57:O57"/>
    <mergeCell ref="A53:O53"/>
    <mergeCell ref="AN52:AO52"/>
    <mergeCell ref="A18:H18"/>
    <mergeCell ref="A17:AO17"/>
    <mergeCell ref="I18:AO18"/>
    <mergeCell ref="AN37:AO37"/>
    <mergeCell ref="U37:AC37"/>
    <mergeCell ref="AG42:AM42"/>
    <mergeCell ref="A42:AF42"/>
    <mergeCell ref="A39:AF39"/>
    <mergeCell ref="A41:AO41"/>
    <mergeCell ref="AN40:AO40"/>
    <mergeCell ref="AN39:AO39"/>
    <mergeCell ref="U40:AC40"/>
    <mergeCell ref="AA52:AC52"/>
    <mergeCell ref="A44:AO44"/>
    <mergeCell ref="A48:AO48"/>
    <mergeCell ref="A50:AO50"/>
    <mergeCell ref="AA56:AC56"/>
    <mergeCell ref="AH56:AJ56"/>
    <mergeCell ref="AK56:AM56"/>
    <mergeCell ref="AN56:AO56"/>
    <mergeCell ref="P53:AO53"/>
    <mergeCell ref="P54:AO54"/>
    <mergeCell ref="P55:AO55"/>
    <mergeCell ref="A141:AO141"/>
    <mergeCell ref="A139:AO139"/>
    <mergeCell ref="A138:H138"/>
    <mergeCell ref="A108:AO108"/>
    <mergeCell ref="A109:AO109"/>
    <mergeCell ref="A112:AO112"/>
    <mergeCell ref="A114:AO114"/>
    <mergeCell ref="A113:AO113"/>
    <mergeCell ref="A116:F116"/>
    <mergeCell ref="G116:T116"/>
    <mergeCell ref="U116:Y116"/>
    <mergeCell ref="Z116:AO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G117:T117"/>
    <mergeCell ref="G118:T118"/>
    <mergeCell ref="G119:T119"/>
    <mergeCell ref="G120:T120"/>
    <mergeCell ref="G121:T121"/>
    <mergeCell ref="G122:T122"/>
    <mergeCell ref="G123:T123"/>
    <mergeCell ref="G124:T124"/>
    <mergeCell ref="U117:Y117"/>
    <mergeCell ref="U118:Y118"/>
    <mergeCell ref="U119:Y119"/>
    <mergeCell ref="U120:Y120"/>
    <mergeCell ref="U121:Y121"/>
    <mergeCell ref="U122:Y122"/>
    <mergeCell ref="U123:Y123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G125:T125"/>
    <mergeCell ref="G126:T126"/>
    <mergeCell ref="G127:T127"/>
    <mergeCell ref="G128:T128"/>
    <mergeCell ref="G129:T129"/>
    <mergeCell ref="G130:T130"/>
    <mergeCell ref="G131:T131"/>
    <mergeCell ref="G132:T132"/>
    <mergeCell ref="G133:T133"/>
    <mergeCell ref="Z127:AO127"/>
    <mergeCell ref="Z128:AO128"/>
    <mergeCell ref="Z129:AO129"/>
    <mergeCell ref="Z130:AO130"/>
    <mergeCell ref="Z131:AO131"/>
    <mergeCell ref="Z132:AO132"/>
    <mergeCell ref="Z133:AO133"/>
    <mergeCell ref="U124:Y124"/>
    <mergeCell ref="U125:Y125"/>
    <mergeCell ref="U126:Y126"/>
    <mergeCell ref="U127:Y127"/>
    <mergeCell ref="U128:Y128"/>
    <mergeCell ref="U129:Y129"/>
    <mergeCell ref="U130:Y130"/>
    <mergeCell ref="U131:Y131"/>
    <mergeCell ref="U132:Y132"/>
    <mergeCell ref="A88:AO88"/>
    <mergeCell ref="A46:AO46"/>
    <mergeCell ref="A137:AO137"/>
    <mergeCell ref="A1:AO1"/>
    <mergeCell ref="A115:AO115"/>
    <mergeCell ref="A107:AO107"/>
    <mergeCell ref="A106:AO106"/>
    <mergeCell ref="A134:AO134"/>
    <mergeCell ref="A110:H110"/>
    <mergeCell ref="I110:AO110"/>
    <mergeCell ref="A111:AO111"/>
    <mergeCell ref="A89:H89"/>
    <mergeCell ref="I89:AO89"/>
    <mergeCell ref="U133:Y133"/>
    <mergeCell ref="Z117:AO117"/>
    <mergeCell ref="Z118:AO118"/>
    <mergeCell ref="Z119:AO119"/>
    <mergeCell ref="Z120:AO120"/>
    <mergeCell ref="Z121:AO121"/>
    <mergeCell ref="Z122:AO122"/>
    <mergeCell ref="Z123:AO123"/>
    <mergeCell ref="Z124:AO124"/>
    <mergeCell ref="Z125:AO125"/>
    <mergeCell ref="Z126:AO126"/>
  </mergeCells>
  <pageMargins left="0.6" right="0.25" top="0.75" bottom="0.75" header="0.3" footer="0.3"/>
  <pageSetup scale="90" orientation="portrait" useFirstPageNumber="1" r:id="rId1"/>
  <headerFooter>
    <oddFooter>&amp;C&amp;P</oddFooter>
  </headerFooter>
  <rowBreaks count="5" manualBreakCount="5">
    <brk id="43" max="16383" man="1"/>
    <brk id="85" max="16383" man="1"/>
    <brk id="106" max="16383" man="1"/>
    <brk id="134" max="16383" man="1"/>
    <brk id="178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D5FB8633-5BF1-4689-9DA9-CDA9551F4679}">
          <x14:formula1>
            <xm:f>'5 Year Calc'!$Q$6:$Q$17</xm:f>
          </x14:formula1>
          <xm:sqref>AN36:AO36 AN39:AO39 AH72:AJ72 AH68:AJ68 AH64:AJ64 AH60:AJ60 AN42:AO42</xm:sqref>
        </x14:dataValidation>
        <x14:dataValidation type="list" allowBlank="1" showInputMessage="1" showErrorMessage="1" xr:uid="{AD0A3E53-FF9A-485D-A5D8-7D74A0D5AC58}">
          <x14:formula1>
            <xm:f>'5 Year Calc'!$P$6:$P$9</xm:f>
          </x14:formula1>
          <xm:sqref>AG95:AI95</xm:sqref>
        </x14:dataValidation>
        <x14:dataValidation type="list" allowBlank="1" showInputMessage="1" showErrorMessage="1" xr:uid="{558BD630-2DE4-4C33-BADC-E1BC2BD596F4}">
          <x14:formula1>
            <xm:f>'5 Year Calc'!$S$6:$S$9</xm:f>
          </x14:formula1>
          <xm:sqref>U117:Y133</xm:sqref>
        </x14:dataValidation>
        <x14:dataValidation type="list" allowBlank="1" showInputMessage="1" showErrorMessage="1" xr:uid="{4B8F7188-55E2-48A5-9AEF-A37A24C39564}">
          <x14:formula1>
            <xm:f>'5 Year Calc'!$R$6:$R$14</xm:f>
          </x14:formula1>
          <xm:sqref>A117:F133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D18E-6FF7-4D1B-9ABF-E65A588B861D}">
  <sheetPr>
    <pageSetUpPr fitToPage="1"/>
  </sheetPr>
  <dimension ref="A1:E104"/>
  <sheetViews>
    <sheetView zoomScale="115" zoomScaleNormal="115" workbookViewId="0">
      <selection activeCell="B7" sqref="B7"/>
    </sheetView>
  </sheetViews>
  <sheetFormatPr defaultColWidth="9.140625" defaultRowHeight="14.25" x14ac:dyDescent="0.2"/>
  <cols>
    <col min="1" max="1" width="107.85546875" style="50" bestFit="1" customWidth="1"/>
    <col min="2" max="2" width="14.7109375" style="50" bestFit="1" customWidth="1"/>
    <col min="3" max="3" width="15.7109375" style="50" customWidth="1"/>
    <col min="4" max="4" width="11.28515625" style="50" customWidth="1"/>
    <col min="5" max="5" width="8.7109375" style="50" customWidth="1"/>
    <col min="6" max="16384" width="9.140625" style="51"/>
  </cols>
  <sheetData>
    <row r="1" spans="1:5" ht="18" x14ac:dyDescent="0.2">
      <c r="A1" s="94" t="s">
        <v>141</v>
      </c>
      <c r="B1" s="95"/>
      <c r="C1" s="95"/>
      <c r="D1" s="96"/>
      <c r="E1" s="43"/>
    </row>
    <row r="2" spans="1:5" x14ac:dyDescent="0.2">
      <c r="A2" s="63"/>
      <c r="B2" s="63"/>
      <c r="C2" s="63"/>
      <c r="D2" s="63"/>
      <c r="E2" s="63"/>
    </row>
    <row r="3" spans="1:5" ht="47.25" x14ac:dyDescent="0.2">
      <c r="A3" s="64" t="s">
        <v>145</v>
      </c>
      <c r="B3" s="65" t="s">
        <v>146</v>
      </c>
      <c r="C3" s="64" t="s">
        <v>163</v>
      </c>
      <c r="D3" s="65" t="s">
        <v>147</v>
      </c>
    </row>
    <row r="4" spans="1:5" x14ac:dyDescent="0.2">
      <c r="A4" s="66"/>
      <c r="B4" s="53"/>
      <c r="C4" s="67"/>
      <c r="D4" s="53"/>
    </row>
    <row r="5" spans="1:5" ht="15.75" x14ac:dyDescent="0.2">
      <c r="A5" s="98" t="s">
        <v>148</v>
      </c>
      <c r="B5" s="99"/>
      <c r="C5" s="99"/>
      <c r="D5" s="100"/>
    </row>
    <row r="6" spans="1:5" ht="15" x14ac:dyDescent="0.2">
      <c r="A6" s="91" t="s">
        <v>164</v>
      </c>
      <c r="B6" s="92"/>
      <c r="C6" s="92"/>
      <c r="D6" s="93"/>
    </row>
    <row r="7" spans="1:5" x14ac:dyDescent="0.2">
      <c r="A7" s="54" t="s">
        <v>243</v>
      </c>
      <c r="B7" s="45"/>
      <c r="C7" s="52">
        <v>4</v>
      </c>
      <c r="D7" s="53">
        <f>B7*C7</f>
        <v>0</v>
      </c>
    </row>
    <row r="8" spans="1:5" x14ac:dyDescent="0.2">
      <c r="A8" s="54" t="s">
        <v>168</v>
      </c>
      <c r="B8" s="45"/>
      <c r="C8" s="52">
        <v>15</v>
      </c>
      <c r="D8" s="53">
        <f>B8*C8</f>
        <v>0</v>
      </c>
    </row>
    <row r="9" spans="1:5" ht="15" x14ac:dyDescent="0.2">
      <c r="A9" s="91" t="s">
        <v>186</v>
      </c>
      <c r="B9" s="92"/>
      <c r="C9" s="92"/>
      <c r="D9" s="93"/>
    </row>
    <row r="10" spans="1:5" x14ac:dyDescent="0.2">
      <c r="A10" s="54" t="s">
        <v>183</v>
      </c>
      <c r="B10" s="45"/>
      <c r="C10" s="52">
        <v>75</v>
      </c>
      <c r="D10" s="53">
        <f>B10*C10</f>
        <v>0</v>
      </c>
    </row>
    <row r="11" spans="1:5" ht="15" x14ac:dyDescent="0.2">
      <c r="A11" s="91" t="s">
        <v>185</v>
      </c>
      <c r="B11" s="92"/>
      <c r="C11" s="92"/>
      <c r="D11" s="93"/>
    </row>
    <row r="12" spans="1:5" x14ac:dyDescent="0.2">
      <c r="A12" s="54" t="s">
        <v>184</v>
      </c>
      <c r="B12" s="46"/>
      <c r="C12" s="52">
        <v>50</v>
      </c>
      <c r="D12" s="53">
        <f>B12*C12</f>
        <v>0</v>
      </c>
    </row>
    <row r="13" spans="1:5" ht="15" x14ac:dyDescent="0.2">
      <c r="A13" s="62"/>
      <c r="B13" s="101"/>
      <c r="C13" s="102"/>
      <c r="D13" s="103"/>
    </row>
    <row r="14" spans="1:5" x14ac:dyDescent="0.2">
      <c r="A14" s="54" t="s">
        <v>244</v>
      </c>
      <c r="B14" s="45"/>
      <c r="C14" s="52">
        <v>100</v>
      </c>
      <c r="D14" s="53">
        <f>B14*C14</f>
        <v>0</v>
      </c>
    </row>
    <row r="15" spans="1:5" x14ac:dyDescent="0.2">
      <c r="A15" s="54" t="s">
        <v>169</v>
      </c>
      <c r="B15" s="45"/>
      <c r="C15" s="52">
        <v>25</v>
      </c>
      <c r="D15" s="53">
        <f>B15*C15</f>
        <v>0</v>
      </c>
    </row>
    <row r="16" spans="1:5" x14ac:dyDescent="0.2">
      <c r="A16" s="54" t="s">
        <v>168</v>
      </c>
      <c r="B16" s="45"/>
      <c r="C16" s="52">
        <v>15</v>
      </c>
      <c r="D16" s="53">
        <f>B16*C16</f>
        <v>0</v>
      </c>
    </row>
    <row r="17" spans="1:4" ht="15" x14ac:dyDescent="0.2">
      <c r="A17" s="91" t="s">
        <v>165</v>
      </c>
      <c r="B17" s="92"/>
      <c r="C17" s="92"/>
      <c r="D17" s="93"/>
    </row>
    <row r="18" spans="1:4" x14ac:dyDescent="0.2">
      <c r="A18" s="54" t="s">
        <v>170</v>
      </c>
      <c r="B18" s="45"/>
      <c r="C18" s="52">
        <v>15</v>
      </c>
      <c r="D18" s="53">
        <f>B18*C18</f>
        <v>0</v>
      </c>
    </row>
    <row r="19" spans="1:4" x14ac:dyDescent="0.2">
      <c r="A19" s="54" t="s">
        <v>171</v>
      </c>
      <c r="B19" s="45"/>
      <c r="C19" s="52">
        <v>25</v>
      </c>
      <c r="D19" s="53">
        <f>B19*C19</f>
        <v>0</v>
      </c>
    </row>
    <row r="20" spans="1:4" ht="15" x14ac:dyDescent="0.2">
      <c r="A20" s="91" t="s">
        <v>166</v>
      </c>
      <c r="B20" s="92"/>
      <c r="C20" s="92"/>
      <c r="D20" s="93"/>
    </row>
    <row r="21" spans="1:4" x14ac:dyDescent="0.2">
      <c r="A21" s="54" t="s">
        <v>172</v>
      </c>
      <c r="B21" s="45"/>
      <c r="C21" s="52">
        <v>15</v>
      </c>
      <c r="D21" s="53">
        <f>B21*C21</f>
        <v>0</v>
      </c>
    </row>
    <row r="22" spans="1:4" x14ac:dyDescent="0.2">
      <c r="A22" s="54" t="s">
        <v>173</v>
      </c>
      <c r="B22" s="45"/>
      <c r="C22" s="52">
        <v>50</v>
      </c>
      <c r="D22" s="53">
        <f>(B22*C22)/100</f>
        <v>0</v>
      </c>
    </row>
    <row r="23" spans="1:4" x14ac:dyDescent="0.2">
      <c r="A23" s="54" t="s">
        <v>174</v>
      </c>
      <c r="B23" s="45"/>
      <c r="C23" s="52">
        <v>25</v>
      </c>
      <c r="D23" s="53">
        <f>B23*C23</f>
        <v>0</v>
      </c>
    </row>
    <row r="24" spans="1:4" x14ac:dyDescent="0.2">
      <c r="A24" s="54" t="s">
        <v>175</v>
      </c>
      <c r="B24" s="45"/>
      <c r="C24" s="52" t="s">
        <v>149</v>
      </c>
      <c r="D24" s="53">
        <f>IF(B24="Y",(D23+D22+D21),0)</f>
        <v>0</v>
      </c>
    </row>
    <row r="25" spans="1:4" ht="15" x14ac:dyDescent="0.2">
      <c r="A25" s="91" t="s">
        <v>167</v>
      </c>
      <c r="B25" s="92"/>
      <c r="C25" s="92"/>
      <c r="D25" s="93"/>
    </row>
    <row r="26" spans="1:4" x14ac:dyDescent="0.2">
      <c r="A26" s="54" t="s">
        <v>246</v>
      </c>
      <c r="B26" s="45"/>
      <c r="C26" s="52">
        <v>40</v>
      </c>
      <c r="D26" s="53">
        <f>B26*C26</f>
        <v>0</v>
      </c>
    </row>
    <row r="27" spans="1:4" x14ac:dyDescent="0.2">
      <c r="A27" s="54" t="s">
        <v>247</v>
      </c>
      <c r="B27" s="45"/>
      <c r="C27" s="52">
        <v>60</v>
      </c>
      <c r="D27" s="53">
        <f>B27*C27</f>
        <v>0</v>
      </c>
    </row>
    <row r="28" spans="1:4" x14ac:dyDescent="0.2">
      <c r="A28" s="54" t="s">
        <v>248</v>
      </c>
      <c r="B28" s="45"/>
      <c r="C28" s="52">
        <v>20</v>
      </c>
      <c r="D28" s="53">
        <f>B28*C28</f>
        <v>0</v>
      </c>
    </row>
    <row r="29" spans="1:4" x14ac:dyDescent="0.2">
      <c r="A29" s="54" t="s">
        <v>249</v>
      </c>
      <c r="B29" s="45"/>
      <c r="C29" s="52">
        <v>35</v>
      </c>
      <c r="D29" s="53">
        <f>B29*C29</f>
        <v>0</v>
      </c>
    </row>
    <row r="30" spans="1:4" ht="15" x14ac:dyDescent="0.2">
      <c r="A30" s="91" t="s">
        <v>179</v>
      </c>
      <c r="B30" s="92"/>
      <c r="C30" s="92"/>
      <c r="D30" s="93"/>
    </row>
    <row r="31" spans="1:4" x14ac:dyDescent="0.2">
      <c r="A31" s="54" t="s">
        <v>181</v>
      </c>
      <c r="B31" s="45"/>
      <c r="C31" s="52">
        <v>20</v>
      </c>
      <c r="D31" s="53">
        <f>B31*C31</f>
        <v>0</v>
      </c>
    </row>
    <row r="32" spans="1:4" x14ac:dyDescent="0.2">
      <c r="A32" s="54" t="s">
        <v>189</v>
      </c>
      <c r="B32" s="45"/>
      <c r="C32" s="52">
        <v>15</v>
      </c>
      <c r="D32" s="53">
        <f>B32*C32</f>
        <v>0</v>
      </c>
    </row>
    <row r="33" spans="1:4" ht="15" x14ac:dyDescent="0.2">
      <c r="A33" s="91" t="s">
        <v>188</v>
      </c>
      <c r="B33" s="92"/>
      <c r="C33" s="92"/>
      <c r="D33" s="93"/>
    </row>
    <row r="34" spans="1:4" x14ac:dyDescent="0.2">
      <c r="A34" s="54" t="s">
        <v>187</v>
      </c>
      <c r="B34" s="45"/>
      <c r="C34" s="52">
        <v>50</v>
      </c>
      <c r="D34" s="53">
        <f>B34*C34</f>
        <v>0</v>
      </c>
    </row>
    <row r="35" spans="1:4" ht="15" x14ac:dyDescent="0.2">
      <c r="A35" s="91" t="s">
        <v>176</v>
      </c>
      <c r="B35" s="92"/>
      <c r="C35" s="92"/>
      <c r="D35" s="93"/>
    </row>
    <row r="36" spans="1:4" x14ac:dyDescent="0.2">
      <c r="A36" s="54" t="s">
        <v>245</v>
      </c>
      <c r="B36" s="45"/>
      <c r="C36" s="52">
        <v>50</v>
      </c>
      <c r="D36" s="53">
        <f>B36*C36/100</f>
        <v>0</v>
      </c>
    </row>
    <row r="37" spans="1:4" x14ac:dyDescent="0.2">
      <c r="A37" s="54" t="s">
        <v>168</v>
      </c>
      <c r="B37" s="45"/>
      <c r="C37" s="52">
        <v>15</v>
      </c>
      <c r="D37" s="53">
        <f>B37*C37</f>
        <v>0</v>
      </c>
    </row>
    <row r="38" spans="1:4" ht="15" x14ac:dyDescent="0.2">
      <c r="A38" s="91" t="s">
        <v>180</v>
      </c>
      <c r="B38" s="92"/>
      <c r="C38" s="92"/>
      <c r="D38" s="93"/>
    </row>
    <row r="39" spans="1:4" x14ac:dyDescent="0.2">
      <c r="A39" s="54" t="s">
        <v>190</v>
      </c>
      <c r="B39" s="45"/>
      <c r="C39" s="52">
        <v>5</v>
      </c>
      <c r="D39" s="53">
        <f>B39*C39</f>
        <v>0</v>
      </c>
    </row>
    <row r="40" spans="1:4" ht="15" x14ac:dyDescent="0.2">
      <c r="A40" s="91" t="s">
        <v>192</v>
      </c>
      <c r="B40" s="92"/>
      <c r="C40" s="92"/>
      <c r="D40" s="93"/>
    </row>
    <row r="41" spans="1:4" x14ac:dyDescent="0.2">
      <c r="A41" s="54" t="s">
        <v>191</v>
      </c>
      <c r="B41" s="45"/>
      <c r="C41" s="52">
        <v>10</v>
      </c>
      <c r="D41" s="53">
        <f>B41*C41/100</f>
        <v>0</v>
      </c>
    </row>
    <row r="42" spans="1:4" x14ac:dyDescent="0.2">
      <c r="A42" s="54" t="s">
        <v>193</v>
      </c>
      <c r="B42" s="45"/>
      <c r="C42" s="52">
        <v>40</v>
      </c>
      <c r="D42" s="53">
        <f>B42*C42/100</f>
        <v>0</v>
      </c>
    </row>
    <row r="43" spans="1:4" x14ac:dyDescent="0.2">
      <c r="A43" s="54" t="s">
        <v>194</v>
      </c>
      <c r="B43" s="45"/>
      <c r="C43" s="52">
        <v>40</v>
      </c>
      <c r="D43" s="53">
        <f>B43*C43/100</f>
        <v>0</v>
      </c>
    </row>
    <row r="44" spans="1:4" x14ac:dyDescent="0.2">
      <c r="A44" s="54" t="s">
        <v>195</v>
      </c>
      <c r="B44" s="45"/>
      <c r="C44" s="52">
        <v>75</v>
      </c>
      <c r="D44" s="53">
        <f>B44*C44/100</f>
        <v>0</v>
      </c>
    </row>
    <row r="45" spans="1:4" x14ac:dyDescent="0.2">
      <c r="A45" s="54" t="s">
        <v>196</v>
      </c>
      <c r="B45" s="45"/>
      <c r="C45" s="52">
        <v>200</v>
      </c>
      <c r="D45" s="53">
        <f>B45*C45</f>
        <v>0</v>
      </c>
    </row>
    <row r="46" spans="1:4" ht="15" x14ac:dyDescent="0.2">
      <c r="A46" s="91" t="s">
        <v>150</v>
      </c>
      <c r="B46" s="92"/>
      <c r="C46" s="92"/>
      <c r="D46" s="93"/>
    </row>
    <row r="47" spans="1:4" x14ac:dyDescent="0.2">
      <c r="A47" s="54" t="s">
        <v>197</v>
      </c>
      <c r="B47" s="45"/>
      <c r="C47" s="52">
        <v>100</v>
      </c>
      <c r="D47" s="53">
        <f>B47*C47</f>
        <v>0</v>
      </c>
    </row>
    <row r="48" spans="1:4" ht="15" x14ac:dyDescent="0.2">
      <c r="A48" s="91" t="s">
        <v>198</v>
      </c>
      <c r="B48" s="92"/>
      <c r="C48" s="92"/>
      <c r="D48" s="93"/>
    </row>
    <row r="49" spans="1:4" x14ac:dyDescent="0.2">
      <c r="A49" s="54" t="s">
        <v>197</v>
      </c>
      <c r="B49" s="45"/>
      <c r="C49" s="52">
        <v>200</v>
      </c>
      <c r="D49" s="53">
        <f>B49*C49</f>
        <v>0</v>
      </c>
    </row>
    <row r="50" spans="1:4" x14ac:dyDescent="0.2">
      <c r="A50" s="54" t="s">
        <v>203</v>
      </c>
      <c r="B50" s="45"/>
      <c r="C50" s="52">
        <v>750</v>
      </c>
      <c r="D50" s="53">
        <f>B50*C50</f>
        <v>0</v>
      </c>
    </row>
    <row r="51" spans="1:4" ht="15" x14ac:dyDescent="0.2">
      <c r="A51" s="91" t="s">
        <v>177</v>
      </c>
      <c r="B51" s="92"/>
      <c r="C51" s="92"/>
      <c r="D51" s="93"/>
    </row>
    <row r="52" spans="1:4" x14ac:dyDescent="0.2">
      <c r="A52" s="54" t="s">
        <v>199</v>
      </c>
      <c r="B52" s="45"/>
      <c r="C52" s="52">
        <v>250</v>
      </c>
      <c r="D52" s="53">
        <f>B52*C52</f>
        <v>0</v>
      </c>
    </row>
    <row r="53" spans="1:4" x14ac:dyDescent="0.2">
      <c r="A53" s="54" t="s">
        <v>200</v>
      </c>
      <c r="B53" s="45"/>
      <c r="C53" s="52">
        <v>15</v>
      </c>
      <c r="D53" s="53">
        <f>B53*C53</f>
        <v>0</v>
      </c>
    </row>
    <row r="54" spans="1:4" ht="15" x14ac:dyDescent="0.2">
      <c r="A54" s="91" t="s">
        <v>178</v>
      </c>
      <c r="B54" s="92"/>
      <c r="C54" s="92"/>
      <c r="D54" s="93"/>
    </row>
    <row r="55" spans="1:4" x14ac:dyDescent="0.2">
      <c r="A55" s="54" t="s">
        <v>200</v>
      </c>
      <c r="B55" s="45"/>
      <c r="C55" s="52">
        <v>15</v>
      </c>
      <c r="D55" s="53">
        <f>B55*C55</f>
        <v>0</v>
      </c>
    </row>
    <row r="56" spans="1:4" x14ac:dyDescent="0.2">
      <c r="A56" s="54" t="s">
        <v>151</v>
      </c>
      <c r="B56" s="45"/>
      <c r="C56" s="52">
        <v>15</v>
      </c>
      <c r="D56" s="53">
        <f>IF(D55&lt;(B56*C56/100), (B56*C56/100)-D55, 0)</f>
        <v>0</v>
      </c>
    </row>
    <row r="57" spans="1:4" ht="15" x14ac:dyDescent="0.2">
      <c r="A57" s="91" t="s">
        <v>250</v>
      </c>
      <c r="B57" s="92"/>
      <c r="C57" s="92"/>
      <c r="D57" s="93"/>
    </row>
    <row r="58" spans="1:4" x14ac:dyDescent="0.2">
      <c r="A58" s="54" t="s">
        <v>201</v>
      </c>
      <c r="B58" s="45"/>
      <c r="C58" s="52">
        <v>250</v>
      </c>
      <c r="D58" s="53">
        <f>B58*C58</f>
        <v>0</v>
      </c>
    </row>
    <row r="59" spans="1:4" x14ac:dyDescent="0.2">
      <c r="A59" s="54" t="s">
        <v>202</v>
      </c>
      <c r="B59" s="45"/>
      <c r="C59" s="52">
        <v>325</v>
      </c>
      <c r="D59" s="53">
        <f>B59*C59</f>
        <v>0</v>
      </c>
    </row>
    <row r="60" spans="1:4" ht="15" x14ac:dyDescent="0.2">
      <c r="A60" s="91" t="s">
        <v>205</v>
      </c>
      <c r="B60" s="92"/>
      <c r="C60" s="92"/>
      <c r="D60" s="93"/>
    </row>
    <row r="61" spans="1:4" ht="15" x14ac:dyDescent="0.2">
      <c r="A61" s="54" t="s">
        <v>204</v>
      </c>
      <c r="B61" s="47"/>
      <c r="C61" s="52">
        <v>0.1</v>
      </c>
      <c r="D61" s="53">
        <f>B61*C61</f>
        <v>0</v>
      </c>
    </row>
    <row r="62" spans="1:4" ht="15" x14ac:dyDescent="0.2">
      <c r="A62" s="91" t="s">
        <v>206</v>
      </c>
      <c r="B62" s="92"/>
      <c r="C62" s="92"/>
      <c r="D62" s="93"/>
    </row>
    <row r="63" spans="1:4" x14ac:dyDescent="0.2">
      <c r="A63" s="54" t="s">
        <v>181</v>
      </c>
      <c r="B63" s="45"/>
      <c r="C63" s="52">
        <v>4</v>
      </c>
      <c r="D63" s="53">
        <f>B63*C63</f>
        <v>0</v>
      </c>
    </row>
    <row r="64" spans="1:4" ht="15" x14ac:dyDescent="0.2">
      <c r="A64" s="91" t="s">
        <v>252</v>
      </c>
      <c r="B64" s="92"/>
      <c r="C64" s="92"/>
      <c r="D64" s="93"/>
    </row>
    <row r="65" spans="1:4" x14ac:dyDescent="0.2">
      <c r="A65" s="54" t="s">
        <v>251</v>
      </c>
      <c r="B65" s="45"/>
      <c r="C65" s="52">
        <v>200</v>
      </c>
      <c r="D65" s="53">
        <f>B65*C65</f>
        <v>0</v>
      </c>
    </row>
    <row r="66" spans="1:4" ht="15" x14ac:dyDescent="0.2">
      <c r="A66" s="61" t="s">
        <v>152</v>
      </c>
      <c r="B66" s="45"/>
      <c r="C66" s="52">
        <v>10</v>
      </c>
      <c r="D66" s="53">
        <f>B66*C66</f>
        <v>0</v>
      </c>
    </row>
    <row r="67" spans="1:4" ht="15" x14ac:dyDescent="0.2">
      <c r="A67" s="91" t="s">
        <v>182</v>
      </c>
      <c r="B67" s="92"/>
      <c r="C67" s="92"/>
      <c r="D67" s="93"/>
    </row>
    <row r="68" spans="1:4" x14ac:dyDescent="0.2">
      <c r="A68" s="54" t="s">
        <v>181</v>
      </c>
      <c r="B68" s="46"/>
      <c r="C68" s="52">
        <v>4</v>
      </c>
      <c r="D68" s="53">
        <f>B68*C68</f>
        <v>0</v>
      </c>
    </row>
    <row r="69" spans="1:4" ht="15" x14ac:dyDescent="0.2">
      <c r="A69" s="91" t="s">
        <v>153</v>
      </c>
      <c r="B69" s="92"/>
      <c r="C69" s="92"/>
      <c r="D69" s="93"/>
    </row>
    <row r="70" spans="1:4" x14ac:dyDescent="0.2">
      <c r="A70" s="54" t="s">
        <v>199</v>
      </c>
      <c r="B70" s="45"/>
      <c r="C70" s="52">
        <v>250</v>
      </c>
      <c r="D70" s="53">
        <f>B70*C70</f>
        <v>0</v>
      </c>
    </row>
    <row r="71" spans="1:4" x14ac:dyDescent="0.2">
      <c r="A71" s="54" t="s">
        <v>200</v>
      </c>
      <c r="B71" s="45"/>
      <c r="C71" s="52">
        <v>15</v>
      </c>
      <c r="D71" s="53">
        <f>B71*C71</f>
        <v>0</v>
      </c>
    </row>
    <row r="72" spans="1:4" x14ac:dyDescent="0.2">
      <c r="A72" s="54" t="s">
        <v>154</v>
      </c>
      <c r="B72" s="45"/>
      <c r="C72" s="52">
        <v>20</v>
      </c>
      <c r="D72" s="53">
        <f>B72*C72</f>
        <v>0</v>
      </c>
    </row>
    <row r="73" spans="1:4" ht="15" x14ac:dyDescent="0.2">
      <c r="A73" s="91" t="s">
        <v>155</v>
      </c>
      <c r="B73" s="92"/>
      <c r="C73" s="92"/>
      <c r="D73" s="93"/>
    </row>
    <row r="74" spans="1:4" x14ac:dyDescent="0.2">
      <c r="A74" s="54" t="s">
        <v>156</v>
      </c>
      <c r="B74" s="45"/>
      <c r="C74" s="52">
        <v>15</v>
      </c>
      <c r="D74" s="53">
        <f>B74*C74</f>
        <v>0</v>
      </c>
    </row>
    <row r="75" spans="1:4" x14ac:dyDescent="0.2">
      <c r="A75" s="54" t="s">
        <v>253</v>
      </c>
      <c r="B75" s="45"/>
      <c r="C75" s="52">
        <v>100</v>
      </c>
      <c r="D75" s="53">
        <f>B75*C75</f>
        <v>0</v>
      </c>
    </row>
    <row r="76" spans="1:4" x14ac:dyDescent="0.2">
      <c r="A76" s="60" t="s">
        <v>157</v>
      </c>
      <c r="B76" s="48"/>
      <c r="C76" s="58">
        <v>1</v>
      </c>
      <c r="D76" s="59">
        <f>IF(B76&lt;=200, B76*C76, C76*200)</f>
        <v>0</v>
      </c>
    </row>
    <row r="77" spans="1:4" x14ac:dyDescent="0.2">
      <c r="A77" s="106" t="s">
        <v>158</v>
      </c>
      <c r="B77" s="107"/>
      <c r="C77" s="107"/>
      <c r="D77" s="108"/>
    </row>
    <row r="78" spans="1:4" x14ac:dyDescent="0.2">
      <c r="A78" s="104"/>
      <c r="B78" s="104"/>
      <c r="C78" s="104"/>
      <c r="D78" s="104"/>
    </row>
    <row r="79" spans="1:4" x14ac:dyDescent="0.2">
      <c r="A79" s="105"/>
      <c r="B79" s="105"/>
      <c r="C79" s="105"/>
      <c r="D79" s="105"/>
    </row>
    <row r="80" spans="1:4" ht="15" x14ac:dyDescent="0.2">
      <c r="A80" s="97" t="s">
        <v>159</v>
      </c>
      <c r="B80" s="97"/>
      <c r="C80" s="97"/>
      <c r="D80" s="97"/>
    </row>
    <row r="81" spans="1:4" ht="15" x14ac:dyDescent="0.2">
      <c r="A81" s="91" t="s">
        <v>208</v>
      </c>
      <c r="B81" s="92"/>
      <c r="C81" s="92"/>
      <c r="D81" s="93"/>
    </row>
    <row r="82" spans="1:4" x14ac:dyDescent="0.2">
      <c r="A82" s="57" t="s">
        <v>207</v>
      </c>
      <c r="B82" s="49"/>
      <c r="C82" s="55">
        <v>3</v>
      </c>
      <c r="D82" s="56">
        <f>B82*C82</f>
        <v>0</v>
      </c>
    </row>
    <row r="83" spans="1:4" x14ac:dyDescent="0.2">
      <c r="A83" s="54" t="s">
        <v>160</v>
      </c>
      <c r="B83" s="45"/>
      <c r="C83" s="52">
        <v>5</v>
      </c>
      <c r="D83" s="53">
        <f>B83*C83</f>
        <v>0</v>
      </c>
    </row>
    <row r="84" spans="1:4" ht="15" x14ac:dyDescent="0.2">
      <c r="A84" s="91" t="s">
        <v>210</v>
      </c>
      <c r="B84" s="92"/>
      <c r="C84" s="92"/>
      <c r="D84" s="93"/>
    </row>
    <row r="85" spans="1:4" x14ac:dyDescent="0.2">
      <c r="A85" s="54" t="s">
        <v>209</v>
      </c>
      <c r="B85" s="45"/>
      <c r="C85" s="52">
        <v>200</v>
      </c>
      <c r="D85" s="53">
        <f>B85*C85</f>
        <v>0</v>
      </c>
    </row>
    <row r="86" spans="1:4" x14ac:dyDescent="0.2">
      <c r="A86" s="54" t="s">
        <v>161</v>
      </c>
      <c r="B86" s="45"/>
      <c r="C86" s="52">
        <v>5</v>
      </c>
      <c r="D86" s="53">
        <f>B86*C86</f>
        <v>0</v>
      </c>
    </row>
    <row r="87" spans="1:4" ht="15" x14ac:dyDescent="0.2">
      <c r="A87" s="91" t="s">
        <v>211</v>
      </c>
      <c r="B87" s="92"/>
      <c r="C87" s="92"/>
      <c r="D87" s="93"/>
    </row>
    <row r="88" spans="1:4" x14ac:dyDescent="0.2">
      <c r="A88" s="54" t="s">
        <v>209</v>
      </c>
      <c r="B88" s="45"/>
      <c r="C88" s="52">
        <v>100</v>
      </c>
      <c r="D88" s="53">
        <f>B88*C88</f>
        <v>0</v>
      </c>
    </row>
    <row r="89" spans="1:4" x14ac:dyDescent="0.2">
      <c r="A89" s="54" t="s">
        <v>161</v>
      </c>
      <c r="B89" s="45"/>
      <c r="C89" s="52">
        <v>5</v>
      </c>
      <c r="D89" s="53">
        <f>B89*C89</f>
        <v>0</v>
      </c>
    </row>
    <row r="90" spans="1:4" ht="15" x14ac:dyDescent="0.2">
      <c r="A90" s="91" t="s">
        <v>162</v>
      </c>
      <c r="B90" s="92"/>
      <c r="C90" s="92"/>
      <c r="D90" s="93"/>
    </row>
    <row r="91" spans="1:4" x14ac:dyDescent="0.2">
      <c r="A91" s="54" t="s">
        <v>212</v>
      </c>
      <c r="B91" s="45"/>
      <c r="C91" s="52">
        <v>4</v>
      </c>
      <c r="D91" s="53">
        <f>B91*C91</f>
        <v>0</v>
      </c>
    </row>
    <row r="92" spans="1:4" x14ac:dyDescent="0.2">
      <c r="A92" s="54" t="s">
        <v>213</v>
      </c>
      <c r="B92" s="45"/>
      <c r="C92" s="52">
        <v>10</v>
      </c>
      <c r="D92" s="53">
        <f>B92*C92</f>
        <v>0</v>
      </c>
    </row>
    <row r="93" spans="1:4" ht="15" x14ac:dyDescent="0.2">
      <c r="A93" s="91" t="s">
        <v>215</v>
      </c>
      <c r="B93" s="92"/>
      <c r="C93" s="92"/>
      <c r="D93" s="93"/>
    </row>
    <row r="94" spans="1:4" x14ac:dyDescent="0.2">
      <c r="A94" s="54" t="s">
        <v>214</v>
      </c>
      <c r="B94" s="45"/>
      <c r="C94" s="52">
        <v>100</v>
      </c>
      <c r="D94" s="53">
        <f>B94*C94</f>
        <v>0</v>
      </c>
    </row>
    <row r="95" spans="1:4" x14ac:dyDescent="0.2">
      <c r="A95" s="54" t="s">
        <v>161</v>
      </c>
      <c r="B95" s="45"/>
      <c r="C95" s="52">
        <v>5</v>
      </c>
      <c r="D95" s="53">
        <f>B95*C95</f>
        <v>0</v>
      </c>
    </row>
    <row r="96" spans="1:4" ht="15" x14ac:dyDescent="0.2">
      <c r="A96" s="91" t="s">
        <v>259</v>
      </c>
      <c r="B96" s="92"/>
      <c r="C96" s="92"/>
      <c r="D96" s="93"/>
    </row>
    <row r="97" spans="1:4" x14ac:dyDescent="0.2">
      <c r="A97" s="54" t="s">
        <v>258</v>
      </c>
      <c r="B97" s="45"/>
      <c r="C97" s="52">
        <v>10</v>
      </c>
      <c r="D97" s="53">
        <f>B97*C97</f>
        <v>0</v>
      </c>
    </row>
    <row r="98" spans="1:4" x14ac:dyDescent="0.2">
      <c r="A98" s="54" t="s">
        <v>254</v>
      </c>
      <c r="B98" s="45"/>
      <c r="C98" s="52">
        <v>4</v>
      </c>
      <c r="D98" s="53">
        <f>B98*C98</f>
        <v>0</v>
      </c>
    </row>
    <row r="99" spans="1:4" x14ac:dyDescent="0.2">
      <c r="A99" s="54" t="s">
        <v>255</v>
      </c>
      <c r="B99" s="45"/>
      <c r="C99" s="52">
        <v>4</v>
      </c>
      <c r="D99" s="53">
        <f>B99*C99</f>
        <v>0</v>
      </c>
    </row>
    <row r="100" spans="1:4" x14ac:dyDescent="0.2">
      <c r="A100" s="54" t="s">
        <v>256</v>
      </c>
      <c r="B100" s="45"/>
      <c r="C100" s="52">
        <v>15</v>
      </c>
      <c r="D100" s="53">
        <f>B100*C100</f>
        <v>0</v>
      </c>
    </row>
    <row r="101" spans="1:4" x14ac:dyDescent="0.2">
      <c r="A101" s="54" t="s">
        <v>257</v>
      </c>
      <c r="B101" s="45"/>
      <c r="C101" s="52">
        <v>75</v>
      </c>
      <c r="D101" s="53">
        <f>B101*C101</f>
        <v>0</v>
      </c>
    </row>
    <row r="102" spans="1:4" ht="15" x14ac:dyDescent="0.2">
      <c r="A102" s="91" t="s">
        <v>260</v>
      </c>
      <c r="B102" s="92"/>
      <c r="C102" s="92"/>
      <c r="D102" s="93"/>
    </row>
    <row r="103" spans="1:4" x14ac:dyDescent="0.2">
      <c r="A103" s="54" t="s">
        <v>216</v>
      </c>
      <c r="B103" s="45"/>
      <c r="C103" s="52">
        <v>50</v>
      </c>
      <c r="D103" s="53">
        <f>B103*C103</f>
        <v>0</v>
      </c>
    </row>
    <row r="104" spans="1:4" x14ac:dyDescent="0.2">
      <c r="A104" s="44"/>
      <c r="B104" s="44"/>
      <c r="C104" s="42"/>
      <c r="D104" s="42"/>
    </row>
  </sheetData>
  <sheetProtection algorithmName="SHA-512" hashValue="FgR2JYzi/yok0QeuV/vZjc23oXRRjwIi+gHN6bOvCh5PwizpRgEXVgqBrObRgMUfksHg3gwoXzhmrUmYHn3Ppw==" saltValue="qW9+sQ9meFnUp+oYI9HXFw==" spinCount="100000" sheet="1" objects="1" scenarios="1" selectLockedCells="1"/>
  <mergeCells count="35">
    <mergeCell ref="A102:D102"/>
    <mergeCell ref="A96:D96"/>
    <mergeCell ref="A93:D93"/>
    <mergeCell ref="A90:D90"/>
    <mergeCell ref="A87:D87"/>
    <mergeCell ref="A25:D25"/>
    <mergeCell ref="A20:D20"/>
    <mergeCell ref="A17:D17"/>
    <mergeCell ref="A11:D11"/>
    <mergeCell ref="A48:D48"/>
    <mergeCell ref="A46:D46"/>
    <mergeCell ref="A40:D40"/>
    <mergeCell ref="A38:D38"/>
    <mergeCell ref="A35:D35"/>
    <mergeCell ref="A84:D84"/>
    <mergeCell ref="A78:D79"/>
    <mergeCell ref="A77:D77"/>
    <mergeCell ref="A73:D73"/>
    <mergeCell ref="A69:D69"/>
    <mergeCell ref="A51:D51"/>
    <mergeCell ref="A81:D81"/>
    <mergeCell ref="A1:D1"/>
    <mergeCell ref="A80:D80"/>
    <mergeCell ref="A62:D62"/>
    <mergeCell ref="A60:D60"/>
    <mergeCell ref="A57:D57"/>
    <mergeCell ref="A54:D54"/>
    <mergeCell ref="A67:D67"/>
    <mergeCell ref="A64:D64"/>
    <mergeCell ref="A5:D5"/>
    <mergeCell ref="B13:D13"/>
    <mergeCell ref="A9:D9"/>
    <mergeCell ref="A6:D6"/>
    <mergeCell ref="A33:D33"/>
    <mergeCell ref="A30:D30"/>
  </mergeCells>
  <pageMargins left="0.7" right="0.7" top="0.75" bottom="0.75" header="0.3" footer="0.3"/>
  <pageSetup scale="60" fitToHeight="0" orientation="portrait" r:id="rId1"/>
  <ignoredErrors>
    <ignoredError sqref="D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BEF9-1590-4E96-A043-10617BA4B592}">
  <sheetPr>
    <pageSetUpPr fitToPage="1"/>
  </sheetPr>
  <dimension ref="A1:AC105"/>
  <sheetViews>
    <sheetView zoomScale="55" zoomScaleNormal="55" workbookViewId="0">
      <selection sqref="A1:M1"/>
    </sheetView>
  </sheetViews>
  <sheetFormatPr defaultColWidth="8.85546875" defaultRowHeight="22.5" x14ac:dyDescent="0.25"/>
  <cols>
    <col min="1" max="1" width="50.140625" style="2" customWidth="1"/>
    <col min="2" max="2" width="37.85546875" style="4" customWidth="1"/>
    <col min="3" max="3" width="18.28515625" style="1" customWidth="1"/>
    <col min="4" max="4" width="27.7109375" style="1" customWidth="1"/>
    <col min="5" max="5" width="3.85546875" style="1" bestFit="1" customWidth="1"/>
    <col min="6" max="6" width="22.7109375" style="1" customWidth="1"/>
    <col min="7" max="7" width="3.7109375" style="1" bestFit="1" customWidth="1"/>
    <col min="8" max="8" width="26.28515625" style="1" customWidth="1"/>
    <col min="9" max="9" width="25.140625" style="1" customWidth="1"/>
    <col min="10" max="10" width="3.5703125" style="1" customWidth="1"/>
    <col min="11" max="11" width="21.28515625" style="1" customWidth="1"/>
    <col min="12" max="12" width="6" style="1" customWidth="1"/>
    <col min="13" max="13" width="42.7109375" style="1" customWidth="1"/>
    <col min="14" max="16384" width="8.85546875" style="2"/>
  </cols>
  <sheetData>
    <row r="1" spans="1:13" ht="200.1" customHeight="1" x14ac:dyDescent="0.25">
      <c r="A1" s="111" t="e" vm="2">
        <v>#VALUE!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33" x14ac:dyDescent="0.25">
      <c r="A2" s="182" t="s">
        <v>126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ht="33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ht="11.2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30" customHeight="1" x14ac:dyDescent="0.25">
      <c r="A5" s="7" t="s">
        <v>89</v>
      </c>
      <c r="B5" s="183" t="str">
        <f>IF(ISBLANK(New_Project_Submittal_Form!$I$11),"",New_Project_Submittal_Form!$I$11)</f>
        <v/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3" ht="9.9499999999999993" customHeight="1" x14ac:dyDescent="0.2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</row>
    <row r="7" spans="1:13" ht="30" customHeight="1" x14ac:dyDescent="0.25">
      <c r="A7" s="7" t="s">
        <v>109</v>
      </c>
      <c r="B7" s="183" t="str">
        <f>IF(ISBLANK(New_Project_Submittal_Form!$I$14),"",New_Project_Submittal_Form!$I$14)</f>
        <v/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</row>
    <row r="8" spans="1:13" ht="9.9499999999999993" customHeight="1" x14ac:dyDescent="0.2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1:13" ht="30" customHeight="1" x14ac:dyDescent="0.25">
      <c r="A9" s="7" t="s">
        <v>90</v>
      </c>
      <c r="B9" s="183" t="str">
        <f>IF(ISBLANK(New_Project_Submittal_Form!$R$160),"",New_Project_Submittal_Form!$R$160)</f>
        <v/>
      </c>
      <c r="C9" s="183"/>
      <c r="D9" s="183"/>
      <c r="E9" s="183"/>
      <c r="F9" s="183"/>
      <c r="G9" s="5"/>
      <c r="H9" s="6" t="s">
        <v>92</v>
      </c>
      <c r="I9" s="183" t="str">
        <f>IF(ISBLANK(New_Project_Submittal_Form!R158),"",New_Project_Submittal_Form!R158)</f>
        <v/>
      </c>
      <c r="J9" s="183"/>
      <c r="K9" s="183"/>
      <c r="L9" s="183"/>
      <c r="M9" s="183"/>
    </row>
    <row r="10" spans="1:13" ht="9.9499999999999993" customHeight="1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</row>
    <row r="11" spans="1:13" ht="30" customHeight="1" x14ac:dyDescent="0.25">
      <c r="A11" s="7" t="s">
        <v>91</v>
      </c>
      <c r="B11" s="183" t="str">
        <f>IF(ISBLANK(New_Project_Submittal_Form!$R$162),"",New_Project_Submittal_Form!$R$162)</f>
        <v/>
      </c>
      <c r="C11" s="183"/>
      <c r="D11" s="183"/>
      <c r="E11" s="183"/>
      <c r="F11" s="183"/>
      <c r="G11" s="5"/>
      <c r="H11" s="6" t="s">
        <v>44</v>
      </c>
      <c r="I11" s="183" t="str">
        <f>IF(ISBLANK(New_Project_Submittal_Form!$X$9),"",New_Project_Submittal_Form!$X$9)</f>
        <v/>
      </c>
      <c r="J11" s="183"/>
      <c r="K11" s="183"/>
      <c r="L11" s="183"/>
      <c r="M11" s="183"/>
    </row>
    <row r="12" spans="1:13" ht="11.25" customHeight="1" x14ac:dyDescent="0.2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</row>
    <row r="13" spans="1:13" ht="30" customHeight="1" x14ac:dyDescent="0.25">
      <c r="A13" s="7" t="s">
        <v>56</v>
      </c>
      <c r="B13" s="183"/>
      <c r="C13" s="183"/>
      <c r="D13" s="183"/>
      <c r="E13" s="183"/>
      <c r="F13" s="183"/>
      <c r="G13" s="5"/>
      <c r="H13" s="6" t="s">
        <v>43</v>
      </c>
      <c r="I13" s="183" t="str">
        <f>IF(ISBLANK(New_Project_Submittal_Form!$O$9),"",New_Project_Submittal_Form!$O$9)</f>
        <v/>
      </c>
      <c r="J13" s="183"/>
      <c r="K13" s="183"/>
      <c r="L13" s="183"/>
      <c r="M13" s="183"/>
    </row>
    <row r="14" spans="1:13" ht="45" customHeight="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</row>
    <row r="15" spans="1:13" ht="33" x14ac:dyDescent="0.25">
      <c r="A15" s="200" t="s">
        <v>5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</row>
    <row r="16" spans="1:13" ht="33" x14ac:dyDescent="0.25">
      <c r="A16" s="201" t="s">
        <v>6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</row>
    <row r="17" spans="1:29" ht="100.5" customHeight="1" x14ac:dyDescent="0.25">
      <c r="A17" s="190" t="s">
        <v>261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2"/>
    </row>
    <row r="18" spans="1:29" ht="60.4" customHeight="1" x14ac:dyDescent="0.25">
      <c r="A18" s="193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5"/>
    </row>
    <row r="19" spans="1:29" ht="60.4" customHeight="1" x14ac:dyDescent="0.25">
      <c r="A19" s="193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5"/>
    </row>
    <row r="20" spans="1:29" ht="60.4" customHeight="1" x14ac:dyDescent="0.25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5"/>
    </row>
    <row r="21" spans="1:29" ht="60.4" customHeight="1" x14ac:dyDescent="0.25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8"/>
    </row>
    <row r="22" spans="1:29" ht="35.450000000000003" customHeight="1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29" ht="35.450000000000003" customHeight="1" thickBot="1" x14ac:dyDescent="0.3">
      <c r="A23" s="184" t="s">
        <v>112</v>
      </c>
      <c r="B23" s="185"/>
      <c r="C23" s="185"/>
      <c r="D23" s="185"/>
      <c r="E23" s="185"/>
      <c r="F23" s="185"/>
      <c r="G23" s="185"/>
      <c r="H23" s="185"/>
      <c r="I23" s="186"/>
      <c r="J23" s="187">
        <f>New_Project_Submittal_Form!$AC$30</f>
        <v>0</v>
      </c>
      <c r="K23" s="188"/>
      <c r="L23" s="188"/>
      <c r="M23" s="18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80.25" customHeight="1" thickBot="1" x14ac:dyDescent="0.3">
      <c r="A24" s="112" t="s">
        <v>110</v>
      </c>
      <c r="B24" s="113"/>
      <c r="C24" s="113"/>
      <c r="D24" s="113"/>
      <c r="E24" s="113"/>
      <c r="F24" s="113"/>
      <c r="G24" s="113"/>
      <c r="H24" s="113"/>
      <c r="I24" s="113"/>
      <c r="J24" s="114">
        <f>New_Project_Submittal_Form!$AL$30</f>
        <v>835</v>
      </c>
      <c r="K24" s="114"/>
      <c r="L24" s="114"/>
      <c r="M24" s="115"/>
    </row>
    <row r="25" spans="1:29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</row>
    <row r="26" spans="1:29" ht="33" x14ac:dyDescent="0.25">
      <c r="A26" s="180" t="s">
        <v>3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</row>
    <row r="27" spans="1:29" ht="33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29" ht="79.900000000000006" customHeight="1" x14ac:dyDescent="0.25">
      <c r="A28" s="6" t="s">
        <v>93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</row>
    <row r="29" spans="1:29" x14ac:dyDescent="0.25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</row>
    <row r="30" spans="1:29" ht="79.900000000000006" customHeight="1" x14ac:dyDescent="0.25">
      <c r="A30" s="6" t="s">
        <v>94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</row>
    <row r="31" spans="1:29" x14ac:dyDescent="0.25">
      <c r="A31" s="1"/>
      <c r="B31" s="1"/>
    </row>
    <row r="32" spans="1:29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3" ht="33" customHeight="1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</row>
    <row r="34" spans="1:13" ht="200.1" customHeight="1" x14ac:dyDescent="0.25">
      <c r="A34" s="111" t="e" vm="2">
        <v>#VALUE!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</row>
    <row r="35" spans="1:13" ht="33" customHeight="1" x14ac:dyDescent="0.25">
      <c r="A35" s="182" t="s">
        <v>262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</row>
    <row r="36" spans="1:13" ht="33" customHeight="1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</row>
    <row r="37" spans="1:13" ht="33" customHeight="1" x14ac:dyDescent="0.25">
      <c r="A37" s="7" t="s">
        <v>89</v>
      </c>
      <c r="B37" s="183" t="str">
        <f>IF(ISBLANK(New_Project_Submittal_Form!$I$11),"",New_Project_Submittal_Form!$I$11)</f>
        <v/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</row>
    <row r="38" spans="1:13" ht="15" customHeight="1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</row>
    <row r="39" spans="1:13" ht="33" customHeight="1" x14ac:dyDescent="0.25">
      <c r="A39" s="7" t="s">
        <v>109</v>
      </c>
      <c r="B39" s="183" t="str">
        <f>IF(ISBLANK(New_Project_Submittal_Form!$I$14),"",New_Project_Submittal_Form!$I$14)</f>
        <v/>
      </c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</row>
    <row r="40" spans="1:13" ht="15" customHeight="1" x14ac:dyDescent="0.25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</row>
    <row r="41" spans="1:13" ht="33" customHeight="1" x14ac:dyDescent="0.25">
      <c r="A41" s="7" t="s">
        <v>90</v>
      </c>
      <c r="B41" s="183" t="str">
        <f>IF(ISBLANK(New_Project_Submittal_Form!$R$160),"",New_Project_Submittal_Form!$R$160)</f>
        <v/>
      </c>
      <c r="C41" s="183"/>
      <c r="D41" s="183"/>
      <c r="E41" s="183"/>
      <c r="F41" s="183"/>
      <c r="G41" s="5"/>
      <c r="H41" s="6" t="s">
        <v>92</v>
      </c>
      <c r="I41" s="183" t="str">
        <f>IF(ISBLANK(New_Project_Submittal_Form!$R$158),"",New_Project_Submittal_Form!$R$158)</f>
        <v/>
      </c>
      <c r="J41" s="183"/>
      <c r="K41" s="183"/>
      <c r="L41" s="183"/>
      <c r="M41" s="183"/>
    </row>
    <row r="42" spans="1:13" ht="15" customHeight="1" x14ac:dyDescent="0.25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</row>
    <row r="43" spans="1:13" ht="33" customHeight="1" x14ac:dyDescent="0.25">
      <c r="A43" s="7" t="s">
        <v>91</v>
      </c>
      <c r="B43" s="183" t="str">
        <f>IF(ISBLANK(New_Project_Submittal_Form!$R$162),"",New_Project_Submittal_Form!$R$162)</f>
        <v/>
      </c>
      <c r="C43" s="183"/>
      <c r="D43" s="183"/>
      <c r="E43" s="183"/>
      <c r="F43" s="183"/>
      <c r="G43" s="5"/>
      <c r="H43" s="6" t="s">
        <v>44</v>
      </c>
      <c r="I43" s="183" t="str">
        <f>IF(ISBLANK(New_Project_Submittal_Form!$X$9),"",New_Project_Submittal_Form!$X$9)</f>
        <v/>
      </c>
      <c r="J43" s="183"/>
      <c r="K43" s="183"/>
      <c r="L43" s="183"/>
      <c r="M43" s="183"/>
    </row>
    <row r="44" spans="1:13" ht="15" customHeight="1" x14ac:dyDescent="0.25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</row>
    <row r="45" spans="1:13" ht="33" customHeight="1" x14ac:dyDescent="0.25">
      <c r="A45" s="7" t="s">
        <v>56</v>
      </c>
      <c r="B45" s="183" t="str">
        <f>IF(ISBLANK($B$13),"",$B$13)</f>
        <v/>
      </c>
      <c r="C45" s="183"/>
      <c r="D45" s="183"/>
      <c r="E45" s="183"/>
      <c r="F45" s="183"/>
      <c r="G45" s="5"/>
      <c r="H45" s="6" t="s">
        <v>43</v>
      </c>
      <c r="I45" s="183" t="str">
        <f>IF(ISBLANK(New_Project_Submittal_Form!$O$9),"",New_Project_Submittal_Form!$O$9)</f>
        <v/>
      </c>
      <c r="J45" s="183"/>
      <c r="K45" s="183"/>
      <c r="L45" s="183"/>
      <c r="M45" s="183"/>
    </row>
    <row r="46" spans="1:13" ht="33" customHeight="1" x14ac:dyDescent="0.25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</row>
    <row r="47" spans="1:13" ht="33" customHeight="1" x14ac:dyDescent="0.25">
      <c r="A47" s="190" t="s">
        <v>269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2"/>
    </row>
    <row r="48" spans="1:13" ht="76.5" customHeight="1" x14ac:dyDescent="0.25">
      <c r="A48" s="290" t="str">
        <f>IF(ISBLANK(New_Project_Submittal_Form!$I$18),"",New_Project_Submittal_Form!$I$18)</f>
        <v/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2"/>
    </row>
    <row r="49" spans="1:13" ht="76.5" customHeight="1" x14ac:dyDescent="0.25">
      <c r="A49" s="290"/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2"/>
    </row>
    <row r="50" spans="1:13" ht="76.5" customHeight="1" x14ac:dyDescent="0.25">
      <c r="A50" s="290"/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2"/>
    </row>
    <row r="51" spans="1:13" ht="76.5" customHeight="1" x14ac:dyDescent="0.25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2"/>
    </row>
    <row r="52" spans="1:13" ht="76.5" customHeight="1" x14ac:dyDescent="0.25">
      <c r="A52" s="290"/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2"/>
    </row>
    <row r="53" spans="1:13" ht="76.5" customHeight="1" x14ac:dyDescent="0.25">
      <c r="A53" s="290"/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2"/>
    </row>
    <row r="54" spans="1:13" ht="76.5" customHeight="1" x14ac:dyDescent="0.25">
      <c r="A54" s="290"/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2"/>
    </row>
    <row r="55" spans="1:13" ht="76.5" customHeight="1" x14ac:dyDescent="0.25">
      <c r="A55" s="290"/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2"/>
    </row>
    <row r="56" spans="1:13" ht="76.5" customHeight="1" x14ac:dyDescent="0.25">
      <c r="A56" s="290"/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2"/>
    </row>
    <row r="57" spans="1:13" ht="76.5" customHeight="1" x14ac:dyDescent="0.25">
      <c r="A57" s="293"/>
      <c r="B57" s="294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5"/>
    </row>
    <row r="58" spans="1:13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ht="79.900000000000006" customHeight="1" x14ac:dyDescent="0.25">
      <c r="A59" s="6" t="s">
        <v>93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</row>
    <row r="60" spans="1:13" ht="15" customHeight="1" x14ac:dyDescent="0.25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</row>
    <row r="61" spans="1:13" ht="79.900000000000006" customHeight="1" x14ac:dyDescent="0.25">
      <c r="A61" s="6" t="s">
        <v>94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</row>
    <row r="62" spans="1:13" ht="33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ht="200.1" customHeight="1" x14ac:dyDescent="0.25">
      <c r="A63" s="111" t="e" vm="2">
        <v>#VALUE!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</row>
    <row r="64" spans="1:13" ht="15.75" customHeight="1" x14ac:dyDescent="0.25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</row>
    <row r="65" spans="1:13" ht="33" x14ac:dyDescent="0.25">
      <c r="A65" s="7" t="s">
        <v>89</v>
      </c>
      <c r="B65" s="183" t="str">
        <f>IF(ISBLANK(New_Project_Submittal_Form!$I$11),"",New_Project_Submittal_Form!$I$11)</f>
        <v/>
      </c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</row>
    <row r="66" spans="1:13" ht="15.75" customHeight="1" x14ac:dyDescent="0.25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</row>
    <row r="67" spans="1:13" ht="33" x14ac:dyDescent="0.25">
      <c r="A67" s="7" t="s">
        <v>56</v>
      </c>
      <c r="B67" s="183" t="str">
        <f>IF(ISBLANK($B$13),"",$B$13)</f>
        <v/>
      </c>
      <c r="C67" s="183"/>
      <c r="D67" s="183"/>
      <c r="E67" s="183"/>
      <c r="F67" s="183"/>
      <c r="G67" s="2"/>
      <c r="H67" s="6" t="s">
        <v>92</v>
      </c>
      <c r="I67" s="183" t="str">
        <f>IF(ISBLANK(New_Project_Submittal_Form!$R$158),"",New_Project_Submittal_Form!$R$158)</f>
        <v/>
      </c>
      <c r="J67" s="183"/>
      <c r="K67" s="183"/>
      <c r="L67" s="183"/>
      <c r="M67" s="183"/>
    </row>
    <row r="68" spans="1:13" ht="18.600000000000001" customHeight="1" x14ac:dyDescent="0.25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</row>
    <row r="69" spans="1:13" ht="48" customHeight="1" x14ac:dyDescent="0.25">
      <c r="A69" s="181" t="s">
        <v>263</v>
      </c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</row>
    <row r="70" spans="1:13" ht="15" customHeight="1" thickBot="1" x14ac:dyDescent="0.3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</row>
    <row r="71" spans="1:13" ht="60" customHeight="1" thickBot="1" x14ac:dyDescent="0.3">
      <c r="A71" s="144" t="s">
        <v>95</v>
      </c>
      <c r="B71" s="145"/>
      <c r="C71" s="32" t="s">
        <v>96</v>
      </c>
      <c r="D71" s="33" t="s">
        <v>113</v>
      </c>
      <c r="E71" s="146" t="s">
        <v>115</v>
      </c>
      <c r="F71" s="147"/>
      <c r="G71" s="147"/>
      <c r="H71" s="145"/>
      <c r="I71" s="32" t="s">
        <v>113</v>
      </c>
      <c r="J71" s="146" t="s">
        <v>99</v>
      </c>
      <c r="K71" s="147"/>
      <c r="L71" s="147"/>
      <c r="M71" s="145"/>
    </row>
    <row r="72" spans="1:13" s="34" customFormat="1" ht="87.75" customHeight="1" thickBot="1" x14ac:dyDescent="0.3">
      <c r="A72" s="122" t="s">
        <v>116</v>
      </c>
      <c r="B72" s="123"/>
      <c r="C72" s="12" t="str">
        <f>IF(ISBLANK(New_Project_Submittal_Form!$AN$36),"",New_Project_Submittal_Form!$AN$36)</f>
        <v/>
      </c>
      <c r="D72" s="8">
        <f>New_Project_Submittal_Form!$Q$37</f>
        <v>0</v>
      </c>
      <c r="E72" s="9" t="s">
        <v>1</v>
      </c>
      <c r="F72" s="10">
        <v>2745</v>
      </c>
      <c r="G72" s="9" t="s">
        <v>2</v>
      </c>
      <c r="H72" s="11">
        <f t="shared" ref="H72:H79" si="0">D72*F72</f>
        <v>0</v>
      </c>
      <c r="I72" s="12">
        <f>New_Project_Submittal_Form!$AD$37</f>
        <v>0</v>
      </c>
      <c r="J72" s="9" t="s">
        <v>1</v>
      </c>
      <c r="K72" s="10">
        <v>2992.5</v>
      </c>
      <c r="L72" s="9" t="s">
        <v>2</v>
      </c>
      <c r="M72" s="11">
        <f t="shared" ref="M72:M78" si="1">I72*K72</f>
        <v>0</v>
      </c>
    </row>
    <row r="73" spans="1:13" s="34" customFormat="1" ht="87.75" customHeight="1" thickBot="1" x14ac:dyDescent="0.3">
      <c r="A73" s="122" t="s">
        <v>117</v>
      </c>
      <c r="B73" s="123"/>
      <c r="C73" s="12" t="str">
        <f>IF(ISBLANK(New_Project_Submittal_Form!$AN$39),"",New_Project_Submittal_Form!$AN$39)</f>
        <v/>
      </c>
      <c r="D73" s="8">
        <f>New_Project_Submittal_Form!$Q$40</f>
        <v>0</v>
      </c>
      <c r="E73" s="9" t="s">
        <v>1</v>
      </c>
      <c r="F73" s="10">
        <f>F72*0.8</f>
        <v>2196</v>
      </c>
      <c r="G73" s="9" t="s">
        <v>2</v>
      </c>
      <c r="H73" s="11">
        <f t="shared" si="0"/>
        <v>0</v>
      </c>
      <c r="I73" s="12">
        <f>New_Project_Submittal_Form!$AD$40</f>
        <v>0</v>
      </c>
      <c r="J73" s="9" t="s">
        <v>1</v>
      </c>
      <c r="K73" s="10">
        <f>K72*0.8</f>
        <v>2394</v>
      </c>
      <c r="L73" s="9" t="s">
        <v>2</v>
      </c>
      <c r="M73" s="11">
        <f t="shared" si="1"/>
        <v>0</v>
      </c>
    </row>
    <row r="74" spans="1:13" s="34" customFormat="1" ht="87.75" customHeight="1" thickBot="1" x14ac:dyDescent="0.3">
      <c r="A74" s="116" t="s">
        <v>118</v>
      </c>
      <c r="B74" s="117"/>
      <c r="C74" s="17" t="str">
        <f>IF(ISBLANK(New_Project_Submittal_Form!$AN$42),"",New_Project_Submittal_Form!$AN$42)</f>
        <v/>
      </c>
      <c r="D74" s="13">
        <f>New_Project_Submittal_Form!$Q$43</f>
        <v>0</v>
      </c>
      <c r="E74" s="14" t="s">
        <v>1</v>
      </c>
      <c r="F74" s="15">
        <f>F72*0.4</f>
        <v>1098</v>
      </c>
      <c r="G74" s="14" t="s">
        <v>2</v>
      </c>
      <c r="H74" s="16">
        <f t="shared" si="0"/>
        <v>0</v>
      </c>
      <c r="I74" s="12">
        <f>New_Project_Submittal_Form!$AD$43</f>
        <v>0</v>
      </c>
      <c r="J74" s="14" t="s">
        <v>1</v>
      </c>
      <c r="K74" s="15">
        <f>K72*0.4</f>
        <v>1197</v>
      </c>
      <c r="L74" s="14" t="s">
        <v>2</v>
      </c>
      <c r="M74" s="16">
        <f t="shared" si="1"/>
        <v>0</v>
      </c>
    </row>
    <row r="75" spans="1:13" s="34" customFormat="1" ht="54" customHeight="1" x14ac:dyDescent="0.25">
      <c r="A75" s="118" t="s">
        <v>123</v>
      </c>
      <c r="B75" s="119"/>
      <c r="C75" s="12" t="str">
        <f>IF(ISBLANK(New_Project_Submittal_Form!$AH$60),"",New_Project_Submittal_Form!$AH$60)</f>
        <v/>
      </c>
      <c r="D75" s="19">
        <f>ROUNDDOWN(New_Project_Submittal_Form!$V$60,0)</f>
        <v>0</v>
      </c>
      <c r="E75" s="9" t="s">
        <v>1</v>
      </c>
      <c r="F75" s="10">
        <f t="shared" ref="F75:F79" si="2">2745/250</f>
        <v>10.98</v>
      </c>
      <c r="G75" s="9" t="s">
        <v>2</v>
      </c>
      <c r="H75" s="11">
        <f t="shared" si="0"/>
        <v>0</v>
      </c>
      <c r="I75" s="69">
        <f>ROUNDDOWN($D$75*0.8,0)</f>
        <v>0</v>
      </c>
      <c r="J75" s="9" t="s">
        <v>1</v>
      </c>
      <c r="K75" s="18">
        <f>K72/200</f>
        <v>14.9625</v>
      </c>
      <c r="L75" s="9" t="s">
        <v>2</v>
      </c>
      <c r="M75" s="11">
        <f t="shared" si="1"/>
        <v>0</v>
      </c>
    </row>
    <row r="76" spans="1:13" s="34" customFormat="1" ht="54" customHeight="1" x14ac:dyDescent="0.25">
      <c r="A76" s="120"/>
      <c r="B76" s="121"/>
      <c r="C76" s="23" t="str">
        <f>IF(ISBLANK(New_Project_Submittal_Form!$AH$64),"",New_Project_Submittal_Form!$AH$64)</f>
        <v/>
      </c>
      <c r="D76" s="19">
        <f>ROUNDDOWN(New_Project_Submittal_Form!$V$64,0)</f>
        <v>0</v>
      </c>
      <c r="E76" s="20" t="s">
        <v>1</v>
      </c>
      <c r="F76" s="21">
        <f t="shared" si="2"/>
        <v>10.98</v>
      </c>
      <c r="G76" s="20" t="s">
        <v>2</v>
      </c>
      <c r="H76" s="22">
        <f t="shared" si="0"/>
        <v>0</v>
      </c>
      <c r="I76" s="71">
        <f>ROUNDDOWN($D$76*0.8,0)</f>
        <v>0</v>
      </c>
      <c r="J76" s="20" t="s">
        <v>1</v>
      </c>
      <c r="K76" s="24">
        <f>2992.5/200</f>
        <v>14.9625</v>
      </c>
      <c r="L76" s="20" t="s">
        <v>2</v>
      </c>
      <c r="M76" s="22">
        <f t="shared" si="1"/>
        <v>0</v>
      </c>
    </row>
    <row r="77" spans="1:13" s="34" customFormat="1" ht="54" customHeight="1" x14ac:dyDescent="0.25">
      <c r="A77" s="120"/>
      <c r="B77" s="121"/>
      <c r="C77" s="23" t="str">
        <f>IF(ISBLANK(New_Project_Submittal_Form!$AH$68),"",New_Project_Submittal_Form!$AH$68)</f>
        <v/>
      </c>
      <c r="D77" s="19">
        <f>ROUNDDOWN(New_Project_Submittal_Form!$V$68,0)</f>
        <v>0</v>
      </c>
      <c r="E77" s="20" t="s">
        <v>1</v>
      </c>
      <c r="F77" s="21">
        <f t="shared" si="2"/>
        <v>10.98</v>
      </c>
      <c r="G77" s="20" t="s">
        <v>2</v>
      </c>
      <c r="H77" s="22">
        <f t="shared" si="0"/>
        <v>0</v>
      </c>
      <c r="I77" s="72">
        <f>ROUNDDOWN($D$77*0.8,0)</f>
        <v>0</v>
      </c>
      <c r="J77" s="20" t="s">
        <v>1</v>
      </c>
      <c r="K77" s="24">
        <f>2992.5/200</f>
        <v>14.9625</v>
      </c>
      <c r="L77" s="20" t="s">
        <v>2</v>
      </c>
      <c r="M77" s="22">
        <f t="shared" si="1"/>
        <v>0</v>
      </c>
    </row>
    <row r="78" spans="1:13" s="34" customFormat="1" ht="54" customHeight="1" thickBot="1" x14ac:dyDescent="0.3">
      <c r="A78" s="120"/>
      <c r="B78" s="121"/>
      <c r="C78" s="29" t="str">
        <f>IF(ISBLANK(New_Project_Submittal_Form!$AH$72),"",New_Project_Submittal_Form!$AH$72)</f>
        <v/>
      </c>
      <c r="D78" s="25">
        <f>ROUNDDOWN(New_Project_Submittal_Form!$V$72,0)</f>
        <v>0</v>
      </c>
      <c r="E78" s="26" t="s">
        <v>1</v>
      </c>
      <c r="F78" s="27">
        <f t="shared" si="2"/>
        <v>10.98</v>
      </c>
      <c r="G78" s="26" t="s">
        <v>2</v>
      </c>
      <c r="H78" s="28">
        <f t="shared" si="0"/>
        <v>0</v>
      </c>
      <c r="I78" s="70">
        <f>ROUNDDOWN($D$78*0.8,0)</f>
        <v>0</v>
      </c>
      <c r="J78" s="26" t="s">
        <v>1</v>
      </c>
      <c r="K78" s="30">
        <f>2992.5/200</f>
        <v>14.9625</v>
      </c>
      <c r="L78" s="26" t="s">
        <v>2</v>
      </c>
      <c r="M78" s="28">
        <f t="shared" si="1"/>
        <v>0</v>
      </c>
    </row>
    <row r="79" spans="1:13" s="34" customFormat="1" ht="48" customHeight="1" thickBot="1" x14ac:dyDescent="0.3">
      <c r="A79" s="122" t="s">
        <v>111</v>
      </c>
      <c r="B79" s="123"/>
      <c r="C79" s="35" t="str">
        <f>IF(ISBLANK(New_Project_Submittal_Form!$AG$95),"",New_Project_Submittal_Form!$AG$95)</f>
        <v/>
      </c>
      <c r="D79" s="35">
        <f>ROUNDDOWN(New_Project_Submittal_Form!$Z$95,0)</f>
        <v>0</v>
      </c>
      <c r="E79" s="14" t="s">
        <v>1</v>
      </c>
      <c r="F79" s="15">
        <f t="shared" si="2"/>
        <v>10.98</v>
      </c>
      <c r="G79" s="14" t="s">
        <v>2</v>
      </c>
      <c r="H79" s="31">
        <f t="shared" si="0"/>
        <v>0</v>
      </c>
      <c r="I79" s="124" t="s">
        <v>51</v>
      </c>
      <c r="J79" s="125"/>
      <c r="K79" s="125"/>
      <c r="L79" s="125"/>
      <c r="M79" s="126"/>
    </row>
    <row r="80" spans="1:13" s="34" customFormat="1" ht="57.6" customHeight="1" thickBot="1" x14ac:dyDescent="0.3">
      <c r="A80" s="122" t="s">
        <v>75</v>
      </c>
      <c r="B80" s="123"/>
      <c r="C80" s="35" t="str">
        <f>IF(ISBLANK(New_Project_Submittal_Form!$AE$99),"",New_Project_Submittal_Form!$AN$99)</f>
        <v/>
      </c>
      <c r="D80" s="75">
        <f>ROUNDDOWN(New_Project_Submittal_Form!$AE$99,0)</f>
        <v>0</v>
      </c>
      <c r="E80" s="14" t="s">
        <v>1</v>
      </c>
      <c r="F80" s="15">
        <v>2745</v>
      </c>
      <c r="G80" s="14" t="s">
        <v>2</v>
      </c>
      <c r="H80" s="68">
        <f>F80*D80</f>
        <v>0</v>
      </c>
      <c r="I80" s="127"/>
      <c r="J80" s="128"/>
      <c r="K80" s="128"/>
      <c r="L80" s="128"/>
      <c r="M80" s="129"/>
    </row>
    <row r="81" spans="1:13" s="34" customFormat="1" ht="36.6" customHeight="1" x14ac:dyDescent="0.25">
      <c r="A81" s="130"/>
      <c r="B81" s="131"/>
      <c r="C81" s="134" t="s">
        <v>82</v>
      </c>
      <c r="D81" s="135"/>
      <c r="E81" s="135"/>
      <c r="F81" s="135"/>
      <c r="G81" s="136"/>
      <c r="H81" s="36">
        <f>SUM(H72:H80)</f>
        <v>0</v>
      </c>
      <c r="I81" s="134" t="s">
        <v>81</v>
      </c>
      <c r="J81" s="135"/>
      <c r="K81" s="135"/>
      <c r="L81" s="136"/>
      <c r="M81" s="37">
        <f>SUM(M72:M78)</f>
        <v>0</v>
      </c>
    </row>
    <row r="82" spans="1:13" s="34" customFormat="1" ht="57.6" customHeight="1" thickBot="1" x14ac:dyDescent="0.3">
      <c r="A82" s="132"/>
      <c r="B82" s="133"/>
      <c r="C82" s="137" t="s">
        <v>264</v>
      </c>
      <c r="D82" s="138"/>
      <c r="E82" s="138"/>
      <c r="F82" s="138"/>
      <c r="G82" s="139"/>
      <c r="H82" s="41"/>
      <c r="I82" s="140" t="s">
        <v>83</v>
      </c>
      <c r="J82" s="141"/>
      <c r="K82" s="141"/>
      <c r="L82" s="142"/>
      <c r="M82" s="40"/>
    </row>
    <row r="83" spans="1:13" s="34" customFormat="1" ht="73.900000000000006" customHeight="1" thickBot="1" x14ac:dyDescent="0.3">
      <c r="A83" s="112" t="s">
        <v>110</v>
      </c>
      <c r="B83" s="113"/>
      <c r="C83" s="113"/>
      <c r="D83" s="113"/>
      <c r="E83" s="113"/>
      <c r="F83" s="113"/>
      <c r="G83" s="113"/>
      <c r="H83" s="113"/>
      <c r="I83" s="113"/>
      <c r="J83" s="114">
        <f>New_Project_Submittal_Form!$AL$30</f>
        <v>835</v>
      </c>
      <c r="K83" s="114"/>
      <c r="L83" s="114"/>
      <c r="M83" s="115"/>
    </row>
    <row r="84" spans="1:13" s="34" customFormat="1" ht="26.25" thickBot="1" x14ac:dyDescent="0.3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</row>
    <row r="85" spans="1:13" s="34" customFormat="1" ht="75" customHeight="1" thickBot="1" x14ac:dyDescent="0.3">
      <c r="A85" s="177" t="s">
        <v>100</v>
      </c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9"/>
    </row>
    <row r="86" spans="1:13" s="34" customFormat="1" ht="26.25" thickBot="1" x14ac:dyDescent="0.3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31"/>
    </row>
    <row r="87" spans="1:13" s="34" customFormat="1" ht="50.1" customHeight="1" x14ac:dyDescent="0.25">
      <c r="A87" s="148" t="s">
        <v>101</v>
      </c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50"/>
      <c r="M87" s="151">
        <f>SUM(H81,M81)-SUM(H82,M82)</f>
        <v>0</v>
      </c>
    </row>
    <row r="88" spans="1:13" s="34" customFormat="1" ht="15" customHeight="1" x14ac:dyDescent="0.25">
      <c r="A88" s="154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6"/>
      <c r="M88" s="152"/>
    </row>
    <row r="89" spans="1:13" s="34" customFormat="1" ht="58.5" customHeight="1" thickBot="1" x14ac:dyDescent="0.4">
      <c r="A89" s="157" t="s">
        <v>121</v>
      </c>
      <c r="B89" s="158"/>
      <c r="C89" s="159">
        <f>H81-H82</f>
        <v>0</v>
      </c>
      <c r="D89" s="159"/>
      <c r="E89" s="158" t="s">
        <v>105</v>
      </c>
      <c r="F89" s="158"/>
      <c r="G89" s="158"/>
      <c r="H89" s="158"/>
      <c r="I89" s="159">
        <f>M81-M82</f>
        <v>0</v>
      </c>
      <c r="J89" s="159"/>
      <c r="K89" s="159"/>
      <c r="L89" s="160"/>
      <c r="M89" s="153"/>
    </row>
    <row r="90" spans="1:13" s="34" customFormat="1" ht="50.1" customHeight="1" x14ac:dyDescent="0.25">
      <c r="A90" s="148" t="s">
        <v>102</v>
      </c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50"/>
      <c r="M90" s="151">
        <f>'5 Year Calc'!M17</f>
        <v>0</v>
      </c>
    </row>
    <row r="91" spans="1:13" s="34" customFormat="1" ht="15" customHeight="1" x14ac:dyDescent="0.25">
      <c r="A91" s="154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6"/>
      <c r="M91" s="152"/>
    </row>
    <row r="92" spans="1:13" s="34" customFormat="1" ht="58.5" customHeight="1" thickBot="1" x14ac:dyDescent="0.4">
      <c r="A92" s="157" t="s">
        <v>120</v>
      </c>
      <c r="B92" s="158"/>
      <c r="C92" s="159">
        <f>'5 Year Calc'!H14-'5 Year Calc'!H15</f>
        <v>0</v>
      </c>
      <c r="D92" s="159"/>
      <c r="E92" s="158" t="s">
        <v>106</v>
      </c>
      <c r="F92" s="158"/>
      <c r="G92" s="158"/>
      <c r="H92" s="158"/>
      <c r="I92" s="159">
        <f>'5 Year Calc'!M14-'5 Year Calc'!M15</f>
        <v>0</v>
      </c>
      <c r="J92" s="159"/>
      <c r="K92" s="159"/>
      <c r="L92" s="160"/>
      <c r="M92" s="153"/>
    </row>
    <row r="93" spans="1:13" s="34" customFormat="1" ht="50.1" customHeight="1" x14ac:dyDescent="0.25">
      <c r="A93" s="148" t="s">
        <v>103</v>
      </c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50"/>
      <c r="M93" s="151">
        <f>'5 Year Calc'!M33</f>
        <v>0</v>
      </c>
    </row>
    <row r="94" spans="1:13" s="34" customFormat="1" ht="15" customHeight="1" x14ac:dyDescent="0.25">
      <c r="A94" s="154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6"/>
      <c r="M94" s="152"/>
    </row>
    <row r="95" spans="1:13" s="34" customFormat="1" ht="58.5" customHeight="1" thickBot="1" x14ac:dyDescent="0.4">
      <c r="A95" s="157" t="s">
        <v>119</v>
      </c>
      <c r="B95" s="158"/>
      <c r="C95" s="159">
        <f>'5 Year Calc'!H30-'5 Year Calc'!H31</f>
        <v>0</v>
      </c>
      <c r="D95" s="159"/>
      <c r="E95" s="158" t="s">
        <v>107</v>
      </c>
      <c r="F95" s="158"/>
      <c r="G95" s="158"/>
      <c r="H95" s="158"/>
      <c r="I95" s="159">
        <f>'5 Year Calc'!M30-'5 Year Calc'!M31</f>
        <v>0</v>
      </c>
      <c r="J95" s="159"/>
      <c r="K95" s="159"/>
      <c r="L95" s="160"/>
      <c r="M95" s="153"/>
    </row>
    <row r="96" spans="1:13" s="34" customFormat="1" ht="50.1" customHeight="1" x14ac:dyDescent="0.25">
      <c r="A96" s="169" t="s">
        <v>104</v>
      </c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1"/>
      <c r="M96" s="151">
        <f>'5 Year Calc'!M49</f>
        <v>0</v>
      </c>
    </row>
    <row r="97" spans="1:13" s="34" customFormat="1" ht="15" customHeight="1" x14ac:dyDescent="0.25">
      <c r="A97" s="154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6"/>
      <c r="M97" s="152"/>
    </row>
    <row r="98" spans="1:13" s="34" customFormat="1" ht="58.5" customHeight="1" thickBot="1" x14ac:dyDescent="0.4">
      <c r="A98" s="172" t="s">
        <v>122</v>
      </c>
      <c r="B98" s="173"/>
      <c r="C98" s="174">
        <f>'5 Year Calc'!H46-'5 Year Calc'!H47</f>
        <v>0</v>
      </c>
      <c r="D98" s="174"/>
      <c r="E98" s="173" t="s">
        <v>108</v>
      </c>
      <c r="F98" s="173"/>
      <c r="G98" s="173"/>
      <c r="H98" s="173"/>
      <c r="I98" s="174">
        <f>'5 Year Calc'!M46-'5 Year Calc'!M47</f>
        <v>0</v>
      </c>
      <c r="J98" s="174"/>
      <c r="K98" s="174"/>
      <c r="L98" s="175"/>
      <c r="M98" s="153"/>
    </row>
    <row r="99" spans="1:13" ht="15" customHeight="1" x14ac:dyDescent="0.25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</row>
    <row r="100" spans="1:13" ht="30.6" customHeight="1" x14ac:dyDescent="0.25">
      <c r="A100" s="161" t="s">
        <v>3</v>
      </c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</row>
    <row r="101" spans="1:13" ht="30.6" customHeight="1" x14ac:dyDescent="0.25">
      <c r="A101" s="161" t="s">
        <v>4</v>
      </c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</row>
    <row r="102" spans="1:13" ht="30.6" customHeight="1" x14ac:dyDescent="0.25">
      <c r="A102" s="161" t="s">
        <v>125</v>
      </c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</row>
    <row r="103" spans="1:13" ht="15" customHeight="1" x14ac:dyDescent="0.25"/>
    <row r="104" spans="1:13" x14ac:dyDescent="0.25">
      <c r="A104" s="2" t="s">
        <v>124</v>
      </c>
      <c r="I104" s="162" t="s">
        <v>221</v>
      </c>
      <c r="J104" s="163"/>
      <c r="K104" s="164"/>
      <c r="L104" s="164"/>
      <c r="M104" s="165"/>
    </row>
    <row r="105" spans="1:13" x14ac:dyDescent="0.25">
      <c r="A105" s="2" t="s">
        <v>114</v>
      </c>
      <c r="I105" s="162"/>
      <c r="J105" s="166"/>
      <c r="K105" s="167"/>
      <c r="L105" s="167"/>
      <c r="M105" s="168"/>
    </row>
  </sheetData>
  <sheetProtection algorithmName="SHA-512" hashValue="qux2cMxayy+xh49xQmmRxecTL592wu5si2kOJ8Oxrx0Edt2H9PaFI/ntSmA6tkXm0vpTvEZYEGMcUStlSx8TDg==" saltValue="E2V4sGspT2rg49pp0NB+6w==" spinCount="100000" sheet="1" selectLockedCells="1"/>
  <mergeCells count="115">
    <mergeCell ref="B67:F67"/>
    <mergeCell ref="A66:M66"/>
    <mergeCell ref="A68:M68"/>
    <mergeCell ref="I67:M67"/>
    <mergeCell ref="A1:M1"/>
    <mergeCell ref="A2:M2"/>
    <mergeCell ref="A3:M3"/>
    <mergeCell ref="A4:M4"/>
    <mergeCell ref="B5:M5"/>
    <mergeCell ref="A6:M6"/>
    <mergeCell ref="A12:M12"/>
    <mergeCell ref="B13:F13"/>
    <mergeCell ref="I13:M13"/>
    <mergeCell ref="A14:M14"/>
    <mergeCell ref="A15:M15"/>
    <mergeCell ref="A16:M16"/>
    <mergeCell ref="B7:M7"/>
    <mergeCell ref="A8:M8"/>
    <mergeCell ref="B9:F9"/>
    <mergeCell ref="I9:M9"/>
    <mergeCell ref="A47:M47"/>
    <mergeCell ref="A48:M57"/>
    <mergeCell ref="A10:M10"/>
    <mergeCell ref="B11:F11"/>
    <mergeCell ref="I11:M11"/>
    <mergeCell ref="A25:M25"/>
    <mergeCell ref="A22:M22"/>
    <mergeCell ref="A23:I23"/>
    <mergeCell ref="J23:M23"/>
    <mergeCell ref="A24:I24"/>
    <mergeCell ref="J24:M24"/>
    <mergeCell ref="A17:M21"/>
    <mergeCell ref="A26:M26"/>
    <mergeCell ref="A73:B73"/>
    <mergeCell ref="A60:M60"/>
    <mergeCell ref="A33:M33"/>
    <mergeCell ref="A69:M69"/>
    <mergeCell ref="A34:M34"/>
    <mergeCell ref="A35:M35"/>
    <mergeCell ref="A36:M36"/>
    <mergeCell ref="B37:M37"/>
    <mergeCell ref="A38:M38"/>
    <mergeCell ref="B39:M39"/>
    <mergeCell ref="A40:M40"/>
    <mergeCell ref="B41:F41"/>
    <mergeCell ref="I41:M41"/>
    <mergeCell ref="A42:M42"/>
    <mergeCell ref="B43:F43"/>
    <mergeCell ref="I43:M43"/>
    <mergeCell ref="A44:M44"/>
    <mergeCell ref="B45:F45"/>
    <mergeCell ref="I45:M45"/>
    <mergeCell ref="B28:M28"/>
    <mergeCell ref="A29:M29"/>
    <mergeCell ref="B30:M30"/>
    <mergeCell ref="B65:M65"/>
    <mergeCell ref="A85:M85"/>
    <mergeCell ref="A86:M86"/>
    <mergeCell ref="A87:L87"/>
    <mergeCell ref="M87:M89"/>
    <mergeCell ref="A88:L88"/>
    <mergeCell ref="A89:B89"/>
    <mergeCell ref="C89:D89"/>
    <mergeCell ref="E89:H89"/>
    <mergeCell ref="I89:L89"/>
    <mergeCell ref="A102:M102"/>
    <mergeCell ref="I104:I105"/>
    <mergeCell ref="J104:M105"/>
    <mergeCell ref="A96:L96"/>
    <mergeCell ref="M96:M98"/>
    <mergeCell ref="A97:L97"/>
    <mergeCell ref="A98:B98"/>
    <mergeCell ref="C98:D98"/>
    <mergeCell ref="E98:H98"/>
    <mergeCell ref="I98:L98"/>
    <mergeCell ref="A99:M99"/>
    <mergeCell ref="A100:M100"/>
    <mergeCell ref="A101:M101"/>
    <mergeCell ref="A93:L93"/>
    <mergeCell ref="M93:M95"/>
    <mergeCell ref="A94:L94"/>
    <mergeCell ref="A95:B95"/>
    <mergeCell ref="C95:D95"/>
    <mergeCell ref="E95:H95"/>
    <mergeCell ref="I95:L95"/>
    <mergeCell ref="A90:L90"/>
    <mergeCell ref="M90:M92"/>
    <mergeCell ref="A91:L91"/>
    <mergeCell ref="A92:B92"/>
    <mergeCell ref="C92:D92"/>
    <mergeCell ref="E92:H92"/>
    <mergeCell ref="I92:L92"/>
    <mergeCell ref="A84:M84"/>
    <mergeCell ref="B59:M59"/>
    <mergeCell ref="B61:M61"/>
    <mergeCell ref="A63:M63"/>
    <mergeCell ref="A83:I83"/>
    <mergeCell ref="J83:M83"/>
    <mergeCell ref="A64:M64"/>
    <mergeCell ref="A46:M46"/>
    <mergeCell ref="A74:B74"/>
    <mergeCell ref="A75:B78"/>
    <mergeCell ref="A79:B79"/>
    <mergeCell ref="I79:M80"/>
    <mergeCell ref="A80:B80"/>
    <mergeCell ref="A81:B82"/>
    <mergeCell ref="C81:G81"/>
    <mergeCell ref="I81:L81"/>
    <mergeCell ref="C82:G82"/>
    <mergeCell ref="I82:L82"/>
    <mergeCell ref="A70:M70"/>
    <mergeCell ref="A71:B71"/>
    <mergeCell ref="E71:H71"/>
    <mergeCell ref="J71:M71"/>
    <mergeCell ref="A72:B72"/>
  </mergeCells>
  <printOptions horizontalCentered="1"/>
  <pageMargins left="0.25" right="0.25" top="0.25" bottom="0.75" header="0.25" footer="0.3"/>
  <pageSetup scale="35" fitToHeight="0" orientation="portrait" r:id="rId1"/>
  <rowBreaks count="2" manualBreakCount="2">
    <brk id="31" max="1638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5762-BA6A-4F49-9497-A6589DD866D2}">
  <sheetPr>
    <pageSetUpPr fitToPage="1"/>
  </sheetPr>
  <dimension ref="A1:S49"/>
  <sheetViews>
    <sheetView zoomScale="55" zoomScaleNormal="55" workbookViewId="0">
      <selection activeCell="H7" sqref="H7"/>
    </sheetView>
  </sheetViews>
  <sheetFormatPr defaultColWidth="8.85546875" defaultRowHeight="22.5" x14ac:dyDescent="0.25"/>
  <cols>
    <col min="1" max="1" width="50.140625" style="297" customWidth="1"/>
    <col min="2" max="2" width="37.85546875" style="371" customWidth="1"/>
    <col min="3" max="3" width="18.28515625" style="298" customWidth="1"/>
    <col min="4" max="4" width="21.7109375" style="298" customWidth="1"/>
    <col min="5" max="5" width="3.85546875" style="298" bestFit="1" customWidth="1"/>
    <col min="6" max="6" width="17.7109375" style="298" bestFit="1" customWidth="1"/>
    <col min="7" max="7" width="3.7109375" style="298" bestFit="1" customWidth="1"/>
    <col min="8" max="8" width="26.28515625" style="298" customWidth="1"/>
    <col min="9" max="9" width="21.7109375" style="298" bestFit="1" customWidth="1"/>
    <col min="10" max="10" width="3.5703125" style="298" customWidth="1"/>
    <col min="11" max="11" width="17.7109375" style="298" bestFit="1" customWidth="1"/>
    <col min="12" max="12" width="3.42578125" style="298" bestFit="1" customWidth="1"/>
    <col min="13" max="13" width="25" style="298" customWidth="1"/>
    <col min="14" max="15" width="8.85546875" style="297"/>
    <col min="16" max="16" width="8.85546875" style="298" customWidth="1"/>
    <col min="17" max="17" width="18.140625" style="298" customWidth="1"/>
    <col min="18" max="19" width="14" style="298" customWidth="1"/>
    <col min="20" max="16384" width="8.85546875" style="297"/>
  </cols>
  <sheetData>
    <row r="1" spans="1:19" ht="200.1" customHeight="1" thickBot="1" x14ac:dyDescent="0.3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2" spans="1:19" ht="34.5" thickBot="1" x14ac:dyDescent="0.55000000000000004">
      <c r="A2" s="299" t="s">
        <v>78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1"/>
    </row>
    <row r="3" spans="1:19" ht="15" customHeight="1" thickBot="1" x14ac:dyDescent="0.3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9" ht="60" customHeight="1" thickBot="1" x14ac:dyDescent="0.3">
      <c r="A4" s="303" t="s">
        <v>95</v>
      </c>
      <c r="B4" s="304"/>
      <c r="C4" s="305" t="s">
        <v>96</v>
      </c>
      <c r="D4" s="306" t="s">
        <v>97</v>
      </c>
      <c r="E4" s="307" t="s">
        <v>98</v>
      </c>
      <c r="F4" s="308"/>
      <c r="G4" s="308"/>
      <c r="H4" s="309"/>
      <c r="I4" s="306" t="s">
        <v>97</v>
      </c>
      <c r="J4" s="307" t="s">
        <v>99</v>
      </c>
      <c r="K4" s="308"/>
      <c r="L4" s="308"/>
      <c r="M4" s="304"/>
    </row>
    <row r="5" spans="1:19" ht="80.099999999999994" customHeight="1" thickBot="1" x14ac:dyDescent="0.3">
      <c r="A5" s="310" t="s">
        <v>85</v>
      </c>
      <c r="B5" s="311"/>
      <c r="C5" s="312" t="str">
        <f>'Sample Quote'!$C$72</f>
        <v/>
      </c>
      <c r="D5" s="313">
        <f>'Sample Quote'!$D$72</f>
        <v>0</v>
      </c>
      <c r="E5" s="314" t="s">
        <v>1</v>
      </c>
      <c r="F5" s="315">
        <v>3050</v>
      </c>
      <c r="G5" s="314" t="s">
        <v>2</v>
      </c>
      <c r="H5" s="316">
        <f>D5*F5</f>
        <v>0</v>
      </c>
      <c r="I5" s="317">
        <f>'Sample Quote'!$I$72</f>
        <v>0</v>
      </c>
      <c r="J5" s="314" t="s">
        <v>1</v>
      </c>
      <c r="K5" s="315">
        <v>3325</v>
      </c>
      <c r="L5" s="314" t="s">
        <v>2</v>
      </c>
      <c r="M5" s="318">
        <f t="shared" ref="M5:M11" si="0">I5*K5</f>
        <v>0</v>
      </c>
      <c r="P5" s="298" t="s">
        <v>241</v>
      </c>
      <c r="Q5" s="298" t="s">
        <v>225</v>
      </c>
      <c r="R5" s="298" t="s">
        <v>239</v>
      </c>
      <c r="S5" s="298" t="s">
        <v>239</v>
      </c>
    </row>
    <row r="6" spans="1:19" ht="80.099999999999994" customHeight="1" thickBot="1" x14ac:dyDescent="0.3">
      <c r="A6" s="310" t="s">
        <v>86</v>
      </c>
      <c r="B6" s="311"/>
      <c r="C6" s="312" t="str">
        <f>'Sample Quote'!$C$73</f>
        <v/>
      </c>
      <c r="D6" s="313">
        <f>'Sample Quote'!$D$73</f>
        <v>0</v>
      </c>
      <c r="E6" s="314" t="s">
        <v>1</v>
      </c>
      <c r="F6" s="315">
        <f>F5*0.8</f>
        <v>2440</v>
      </c>
      <c r="G6" s="314" t="s">
        <v>2</v>
      </c>
      <c r="H6" s="316">
        <f t="shared" ref="H6:H12" si="1">D6*F6</f>
        <v>0</v>
      </c>
      <c r="I6" s="317">
        <f>'Sample Quote'!$I$73</f>
        <v>0</v>
      </c>
      <c r="J6" s="314" t="s">
        <v>1</v>
      </c>
      <c r="K6" s="315">
        <f>K5*0.8</f>
        <v>2660</v>
      </c>
      <c r="L6" s="314" t="s">
        <v>2</v>
      </c>
      <c r="M6" s="318">
        <f t="shared" si="0"/>
        <v>0</v>
      </c>
    </row>
    <row r="7" spans="1:19" ht="80.099999999999994" customHeight="1" thickBot="1" x14ac:dyDescent="0.3">
      <c r="A7" s="310" t="s">
        <v>87</v>
      </c>
      <c r="B7" s="311"/>
      <c r="C7" s="312" t="str">
        <f>'Sample Quote'!$C$74</f>
        <v/>
      </c>
      <c r="D7" s="313">
        <f>'Sample Quote'!$D$74</f>
        <v>0</v>
      </c>
      <c r="E7" s="319" t="s">
        <v>1</v>
      </c>
      <c r="F7" s="320">
        <f>F5*0.4</f>
        <v>1220</v>
      </c>
      <c r="G7" s="319" t="s">
        <v>2</v>
      </c>
      <c r="H7" s="321">
        <f t="shared" si="1"/>
        <v>0</v>
      </c>
      <c r="I7" s="317">
        <f>'Sample Quote'!$I$74</f>
        <v>0</v>
      </c>
      <c r="J7" s="319" t="s">
        <v>1</v>
      </c>
      <c r="K7" s="320">
        <f>K5*0.4</f>
        <v>1330</v>
      </c>
      <c r="L7" s="319" t="s">
        <v>2</v>
      </c>
      <c r="M7" s="322">
        <f t="shared" si="0"/>
        <v>0</v>
      </c>
      <c r="P7" s="298" t="s">
        <v>28</v>
      </c>
      <c r="Q7" s="298" t="s">
        <v>226</v>
      </c>
      <c r="R7" s="298" t="s">
        <v>227</v>
      </c>
      <c r="S7" s="298" t="s">
        <v>127</v>
      </c>
    </row>
    <row r="8" spans="1:19" ht="39.950000000000003" customHeight="1" x14ac:dyDescent="0.25">
      <c r="A8" s="323" t="s">
        <v>88</v>
      </c>
      <c r="B8" s="324"/>
      <c r="C8" s="325" t="str">
        <f>'Sample Quote'!$C$75</f>
        <v/>
      </c>
      <c r="D8" s="326">
        <f>'Sample Quote'!$D$75</f>
        <v>0</v>
      </c>
      <c r="E8" s="314" t="s">
        <v>1</v>
      </c>
      <c r="F8" s="315">
        <f>$F$5/250</f>
        <v>12.2</v>
      </c>
      <c r="G8" s="314" t="s">
        <v>2</v>
      </c>
      <c r="H8" s="316">
        <f t="shared" si="1"/>
        <v>0</v>
      </c>
      <c r="I8" s="327">
        <f>'Sample Quote'!$I$75</f>
        <v>0</v>
      </c>
      <c r="J8" s="314" t="s">
        <v>1</v>
      </c>
      <c r="K8" s="328">
        <f>$K$5/200</f>
        <v>16.625</v>
      </c>
      <c r="L8" s="314" t="s">
        <v>2</v>
      </c>
      <c r="M8" s="318">
        <f t="shared" si="0"/>
        <v>0</v>
      </c>
      <c r="P8" s="298" t="s">
        <v>242</v>
      </c>
      <c r="Q8" s="298" t="s">
        <v>28</v>
      </c>
      <c r="R8" s="298" t="s">
        <v>228</v>
      </c>
      <c r="S8" s="298" t="s">
        <v>128</v>
      </c>
    </row>
    <row r="9" spans="1:19" ht="39.950000000000003" customHeight="1" x14ac:dyDescent="0.25">
      <c r="A9" s="329"/>
      <c r="B9" s="330"/>
      <c r="C9" s="331" t="str">
        <f>'Sample Quote'!$C$76</f>
        <v/>
      </c>
      <c r="D9" s="332">
        <f>'Sample Quote'!$D$76</f>
        <v>0</v>
      </c>
      <c r="E9" s="333" t="s">
        <v>1</v>
      </c>
      <c r="F9" s="334">
        <f>$F$5/250</f>
        <v>12.2</v>
      </c>
      <c r="G9" s="333" t="s">
        <v>2</v>
      </c>
      <c r="H9" s="335">
        <f t="shared" si="1"/>
        <v>0</v>
      </c>
      <c r="I9" s="331">
        <f>'Sample Quote'!$I$76</f>
        <v>0</v>
      </c>
      <c r="J9" s="333" t="s">
        <v>1</v>
      </c>
      <c r="K9" s="336">
        <f>$K$5/200</f>
        <v>16.625</v>
      </c>
      <c r="L9" s="333" t="s">
        <v>2</v>
      </c>
      <c r="M9" s="337">
        <f t="shared" si="0"/>
        <v>0</v>
      </c>
      <c r="P9" s="298" t="s">
        <v>227</v>
      </c>
      <c r="Q9" s="298" t="s">
        <v>242</v>
      </c>
      <c r="R9" s="298" t="s">
        <v>229</v>
      </c>
      <c r="S9" s="298" t="s">
        <v>240</v>
      </c>
    </row>
    <row r="10" spans="1:19" ht="39.950000000000003" customHeight="1" x14ac:dyDescent="0.25">
      <c r="A10" s="329"/>
      <c r="B10" s="330"/>
      <c r="C10" s="331" t="str">
        <f>'Sample Quote'!$C$77</f>
        <v/>
      </c>
      <c r="D10" s="332">
        <f>'Sample Quote'!$D$77</f>
        <v>0</v>
      </c>
      <c r="E10" s="333" t="s">
        <v>1</v>
      </c>
      <c r="F10" s="334">
        <f>$F$5/250</f>
        <v>12.2</v>
      </c>
      <c r="G10" s="333" t="s">
        <v>2</v>
      </c>
      <c r="H10" s="335">
        <f t="shared" si="1"/>
        <v>0</v>
      </c>
      <c r="I10" s="331">
        <f>'Sample Quote'!$I$77</f>
        <v>0</v>
      </c>
      <c r="J10" s="333" t="s">
        <v>1</v>
      </c>
      <c r="K10" s="338">
        <f>$K$5/200</f>
        <v>16.625</v>
      </c>
      <c r="L10" s="333" t="s">
        <v>2</v>
      </c>
      <c r="M10" s="337">
        <f t="shared" si="0"/>
        <v>0</v>
      </c>
      <c r="Q10" s="298" t="s">
        <v>227</v>
      </c>
      <c r="R10" s="298" t="s">
        <v>230</v>
      </c>
    </row>
    <row r="11" spans="1:19" ht="39.950000000000003" customHeight="1" thickBot="1" x14ac:dyDescent="0.3">
      <c r="A11" s="339"/>
      <c r="B11" s="340"/>
      <c r="C11" s="341" t="str">
        <f>'Sample Quote'!$C$78</f>
        <v/>
      </c>
      <c r="D11" s="342">
        <f>'Sample Quote'!$D$78</f>
        <v>0</v>
      </c>
      <c r="E11" s="333" t="s">
        <v>1</v>
      </c>
      <c r="F11" s="334">
        <f>$F$5/250</f>
        <v>12.2</v>
      </c>
      <c r="G11" s="333" t="s">
        <v>2</v>
      </c>
      <c r="H11" s="335">
        <f t="shared" si="1"/>
        <v>0</v>
      </c>
      <c r="I11" s="343">
        <f>'Sample Quote'!$I$78</f>
        <v>0</v>
      </c>
      <c r="J11" s="344" t="s">
        <v>1</v>
      </c>
      <c r="K11" s="345">
        <f>$K$5/200</f>
        <v>16.625</v>
      </c>
      <c r="L11" s="344" t="s">
        <v>2</v>
      </c>
      <c r="M11" s="346">
        <f t="shared" si="0"/>
        <v>0</v>
      </c>
      <c r="Q11" s="298" t="s">
        <v>228</v>
      </c>
      <c r="R11" s="298" t="s">
        <v>231</v>
      </c>
    </row>
    <row r="12" spans="1:19" ht="49.5" customHeight="1" thickBot="1" x14ac:dyDescent="0.3">
      <c r="A12" s="310" t="s">
        <v>77</v>
      </c>
      <c r="B12" s="311"/>
      <c r="C12" s="312" t="str">
        <f>'Sample Quote'!$C$79</f>
        <v/>
      </c>
      <c r="D12" s="313">
        <f>'Sample Quote'!$D$79</f>
        <v>0</v>
      </c>
      <c r="E12" s="319" t="s">
        <v>1</v>
      </c>
      <c r="F12" s="320">
        <f>$F$5/250</f>
        <v>12.2</v>
      </c>
      <c r="G12" s="319" t="s">
        <v>2</v>
      </c>
      <c r="H12" s="321">
        <f t="shared" si="1"/>
        <v>0</v>
      </c>
      <c r="I12" s="347" t="s">
        <v>51</v>
      </c>
      <c r="J12" s="348"/>
      <c r="K12" s="348"/>
      <c r="L12" s="348"/>
      <c r="M12" s="349"/>
      <c r="Q12" s="298" t="s">
        <v>229</v>
      </c>
      <c r="R12" s="298" t="s">
        <v>232</v>
      </c>
    </row>
    <row r="13" spans="1:19" ht="57" customHeight="1" thickBot="1" x14ac:dyDescent="0.3">
      <c r="A13" s="310" t="s">
        <v>75</v>
      </c>
      <c r="B13" s="311"/>
      <c r="C13" s="312" t="str">
        <f>'Sample Quote'!$C$80</f>
        <v/>
      </c>
      <c r="D13" s="313">
        <f>'Sample Quote'!$D$80</f>
        <v>0</v>
      </c>
      <c r="E13" s="319" t="s">
        <v>1</v>
      </c>
      <c r="F13" s="320">
        <f>'Sample Quote'!$F$80+305</f>
        <v>3050</v>
      </c>
      <c r="G13" s="319" t="s">
        <v>2</v>
      </c>
      <c r="H13" s="321">
        <f>F13*D13</f>
        <v>0</v>
      </c>
      <c r="I13" s="350"/>
      <c r="J13" s="351"/>
      <c r="K13" s="351"/>
      <c r="L13" s="351"/>
      <c r="M13" s="352"/>
      <c r="Q13" s="298" t="s">
        <v>230</v>
      </c>
      <c r="R13" s="298" t="s">
        <v>233</v>
      </c>
    </row>
    <row r="14" spans="1:19" ht="22.5" customHeight="1" x14ac:dyDescent="0.25">
      <c r="A14" s="353"/>
      <c r="B14" s="354"/>
      <c r="C14" s="355" t="s">
        <v>82</v>
      </c>
      <c r="D14" s="356"/>
      <c r="E14" s="356"/>
      <c r="F14" s="356"/>
      <c r="G14" s="357"/>
      <c r="H14" s="358">
        <f>SUM(H5:H13)</f>
        <v>0</v>
      </c>
      <c r="I14" s="355" t="s">
        <v>81</v>
      </c>
      <c r="J14" s="356"/>
      <c r="K14" s="356"/>
      <c r="L14" s="357"/>
      <c r="M14" s="359">
        <f>SUM(M5:M11)</f>
        <v>0</v>
      </c>
      <c r="Q14" s="298" t="s">
        <v>231</v>
      </c>
      <c r="R14" s="298" t="s">
        <v>235</v>
      </c>
    </row>
    <row r="15" spans="1:19" ht="59.45" customHeight="1" thickBot="1" x14ac:dyDescent="0.3">
      <c r="A15" s="360"/>
      <c r="B15" s="361"/>
      <c r="C15" s="362" t="s">
        <v>264</v>
      </c>
      <c r="D15" s="363"/>
      <c r="E15" s="363"/>
      <c r="F15" s="363"/>
      <c r="G15" s="364"/>
      <c r="H15" s="365">
        <f>'Sample Quote'!$H$82</f>
        <v>0</v>
      </c>
      <c r="I15" s="362" t="s">
        <v>83</v>
      </c>
      <c r="J15" s="363"/>
      <c r="K15" s="363"/>
      <c r="L15" s="364"/>
      <c r="M15" s="366">
        <f>'Sample Quote'!$M$82</f>
        <v>0</v>
      </c>
      <c r="Q15" s="298" t="s">
        <v>232</v>
      </c>
    </row>
    <row r="16" spans="1:19" ht="20.100000000000001" customHeight="1" thickBot="1" x14ac:dyDescent="0.3">
      <c r="A16" s="302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Q16" s="298" t="s">
        <v>233</v>
      </c>
    </row>
    <row r="17" spans="1:17" ht="90.75" customHeight="1" thickBot="1" x14ac:dyDescent="0.3">
      <c r="A17" s="367" t="s">
        <v>71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9"/>
      <c r="M17" s="370">
        <f>SUM(H14,M14)-SUM(H15,M15)</f>
        <v>0</v>
      </c>
      <c r="Q17" s="298" t="s">
        <v>235</v>
      </c>
    </row>
    <row r="18" spans="1:17" ht="23.25" thickBot="1" x14ac:dyDescent="0.3">
      <c r="A18" s="302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</row>
    <row r="19" spans="1:17" ht="34.5" thickBot="1" x14ac:dyDescent="0.55000000000000004">
      <c r="A19" s="299" t="s">
        <v>79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1"/>
    </row>
    <row r="20" spans="1:17" ht="39" customHeight="1" thickBot="1" x14ac:dyDescent="0.3">
      <c r="A20" s="303" t="s">
        <v>95</v>
      </c>
      <c r="B20" s="304"/>
      <c r="C20" s="305" t="s">
        <v>96</v>
      </c>
      <c r="D20" s="306" t="s">
        <v>97</v>
      </c>
      <c r="E20" s="307" t="s">
        <v>98</v>
      </c>
      <c r="F20" s="308"/>
      <c r="G20" s="308"/>
      <c r="H20" s="309"/>
      <c r="I20" s="306" t="s">
        <v>97</v>
      </c>
      <c r="J20" s="307" t="s">
        <v>99</v>
      </c>
      <c r="K20" s="308"/>
      <c r="L20" s="308"/>
      <c r="M20" s="304"/>
    </row>
    <row r="21" spans="1:17" ht="79.5" customHeight="1" thickBot="1" x14ac:dyDescent="0.3">
      <c r="A21" s="310" t="s">
        <v>85</v>
      </c>
      <c r="B21" s="311"/>
      <c r="C21" s="312" t="str">
        <f>'Sample Quote'!$C$72</f>
        <v/>
      </c>
      <c r="D21" s="313">
        <f>'Sample Quote'!$D$72</f>
        <v>0</v>
      </c>
      <c r="E21" s="314" t="s">
        <v>1</v>
      </c>
      <c r="F21" s="315">
        <v>3355</v>
      </c>
      <c r="G21" s="314" t="s">
        <v>2</v>
      </c>
      <c r="H21" s="316">
        <f t="shared" ref="H21:H28" si="2">D21*F21</f>
        <v>0</v>
      </c>
      <c r="I21" s="317">
        <f>'Sample Quote'!$I$72</f>
        <v>0</v>
      </c>
      <c r="J21" s="314" t="s">
        <v>1</v>
      </c>
      <c r="K21" s="315">
        <v>3657.5</v>
      </c>
      <c r="L21" s="314" t="s">
        <v>2</v>
      </c>
      <c r="M21" s="318">
        <f t="shared" ref="M21:M27" si="3">I21*K21</f>
        <v>0</v>
      </c>
    </row>
    <row r="22" spans="1:17" ht="79.5" customHeight="1" thickBot="1" x14ac:dyDescent="0.3">
      <c r="A22" s="310" t="s">
        <v>86</v>
      </c>
      <c r="B22" s="311"/>
      <c r="C22" s="312" t="str">
        <f>'Sample Quote'!$C$73</f>
        <v/>
      </c>
      <c r="D22" s="313">
        <f>'Sample Quote'!$D$73</f>
        <v>0</v>
      </c>
      <c r="E22" s="314" t="s">
        <v>1</v>
      </c>
      <c r="F22" s="315">
        <f>F21*0.8</f>
        <v>2684</v>
      </c>
      <c r="G22" s="314" t="s">
        <v>2</v>
      </c>
      <c r="H22" s="316">
        <f t="shared" si="2"/>
        <v>0</v>
      </c>
      <c r="I22" s="317">
        <f>'Sample Quote'!$I$73</f>
        <v>0</v>
      </c>
      <c r="J22" s="314" t="s">
        <v>1</v>
      </c>
      <c r="K22" s="315">
        <f>K21*0.8</f>
        <v>2926</v>
      </c>
      <c r="L22" s="314" t="s">
        <v>2</v>
      </c>
      <c r="M22" s="318">
        <f t="shared" si="3"/>
        <v>0</v>
      </c>
    </row>
    <row r="23" spans="1:17" ht="79.5" customHeight="1" thickBot="1" x14ac:dyDescent="0.3">
      <c r="A23" s="310" t="s">
        <v>87</v>
      </c>
      <c r="B23" s="311"/>
      <c r="C23" s="312" t="str">
        <f>'Sample Quote'!$C$74</f>
        <v/>
      </c>
      <c r="D23" s="313">
        <f>'Sample Quote'!$D$74</f>
        <v>0</v>
      </c>
      <c r="E23" s="319" t="s">
        <v>1</v>
      </c>
      <c r="F23" s="320">
        <f>F21*0.4</f>
        <v>1342</v>
      </c>
      <c r="G23" s="319" t="s">
        <v>2</v>
      </c>
      <c r="H23" s="321">
        <f t="shared" si="2"/>
        <v>0</v>
      </c>
      <c r="I23" s="317">
        <f>'Sample Quote'!$I$74</f>
        <v>0</v>
      </c>
      <c r="J23" s="319" t="s">
        <v>1</v>
      </c>
      <c r="K23" s="320">
        <f>K21*0.4</f>
        <v>1463</v>
      </c>
      <c r="L23" s="319" t="s">
        <v>2</v>
      </c>
      <c r="M23" s="322">
        <f t="shared" si="3"/>
        <v>0</v>
      </c>
    </row>
    <row r="24" spans="1:17" ht="39" customHeight="1" x14ac:dyDescent="0.25">
      <c r="A24" s="323" t="s">
        <v>88</v>
      </c>
      <c r="B24" s="324"/>
      <c r="C24" s="325" t="str">
        <f>'Sample Quote'!$C$75</f>
        <v/>
      </c>
      <c r="D24" s="326">
        <f>'Sample Quote'!$D$75</f>
        <v>0</v>
      </c>
      <c r="E24" s="314" t="s">
        <v>1</v>
      </c>
      <c r="F24" s="315">
        <f>F21/250</f>
        <v>13.42</v>
      </c>
      <c r="G24" s="314" t="s">
        <v>2</v>
      </c>
      <c r="H24" s="316">
        <f t="shared" si="2"/>
        <v>0</v>
      </c>
      <c r="I24" s="327">
        <f>'Sample Quote'!$I$75</f>
        <v>0</v>
      </c>
      <c r="J24" s="314" t="s">
        <v>1</v>
      </c>
      <c r="K24" s="328">
        <f>K21/200</f>
        <v>18.287500000000001</v>
      </c>
      <c r="L24" s="314" t="s">
        <v>2</v>
      </c>
      <c r="M24" s="318">
        <f t="shared" si="3"/>
        <v>0</v>
      </c>
    </row>
    <row r="25" spans="1:17" ht="39" customHeight="1" x14ac:dyDescent="0.25">
      <c r="A25" s="329"/>
      <c r="B25" s="330"/>
      <c r="C25" s="331" t="str">
        <f>'Sample Quote'!$C$76</f>
        <v/>
      </c>
      <c r="D25" s="332">
        <f>'Sample Quote'!$D$76</f>
        <v>0</v>
      </c>
      <c r="E25" s="333" t="s">
        <v>1</v>
      </c>
      <c r="F25" s="334">
        <f>F21/250</f>
        <v>13.42</v>
      </c>
      <c r="G25" s="333" t="s">
        <v>2</v>
      </c>
      <c r="H25" s="335">
        <f t="shared" si="2"/>
        <v>0</v>
      </c>
      <c r="I25" s="331">
        <f>'Sample Quote'!$I$76</f>
        <v>0</v>
      </c>
      <c r="J25" s="333" t="s">
        <v>1</v>
      </c>
      <c r="K25" s="336">
        <f>K21/200</f>
        <v>18.287500000000001</v>
      </c>
      <c r="L25" s="333" t="s">
        <v>2</v>
      </c>
      <c r="M25" s="337">
        <f t="shared" si="3"/>
        <v>0</v>
      </c>
    </row>
    <row r="26" spans="1:17" ht="39" customHeight="1" x14ac:dyDescent="0.25">
      <c r="A26" s="329"/>
      <c r="B26" s="330"/>
      <c r="C26" s="331" t="str">
        <f>'Sample Quote'!$C$77</f>
        <v/>
      </c>
      <c r="D26" s="332">
        <f>'Sample Quote'!$D$77</f>
        <v>0</v>
      </c>
      <c r="E26" s="333" t="s">
        <v>1</v>
      </c>
      <c r="F26" s="334">
        <f>F21/250</f>
        <v>13.42</v>
      </c>
      <c r="G26" s="333" t="s">
        <v>2</v>
      </c>
      <c r="H26" s="335">
        <f t="shared" si="2"/>
        <v>0</v>
      </c>
      <c r="I26" s="331">
        <f>'Sample Quote'!$I$77</f>
        <v>0</v>
      </c>
      <c r="J26" s="333" t="s">
        <v>1</v>
      </c>
      <c r="K26" s="338">
        <f>K21/200</f>
        <v>18.287500000000001</v>
      </c>
      <c r="L26" s="333" t="s">
        <v>2</v>
      </c>
      <c r="M26" s="337">
        <f t="shared" si="3"/>
        <v>0</v>
      </c>
    </row>
    <row r="27" spans="1:17" ht="39" customHeight="1" thickBot="1" x14ac:dyDescent="0.3">
      <c r="A27" s="339"/>
      <c r="B27" s="340"/>
      <c r="C27" s="341" t="str">
        <f>'Sample Quote'!$C$78</f>
        <v/>
      </c>
      <c r="D27" s="342">
        <f>'Sample Quote'!$D$78</f>
        <v>0</v>
      </c>
      <c r="E27" s="333" t="s">
        <v>1</v>
      </c>
      <c r="F27" s="334">
        <f>F21/250</f>
        <v>13.42</v>
      </c>
      <c r="G27" s="333" t="s">
        <v>2</v>
      </c>
      <c r="H27" s="335">
        <f t="shared" si="2"/>
        <v>0</v>
      </c>
      <c r="I27" s="343">
        <f>'Sample Quote'!$I$78</f>
        <v>0</v>
      </c>
      <c r="J27" s="344" t="s">
        <v>1</v>
      </c>
      <c r="K27" s="345">
        <f>K21/200</f>
        <v>18.287500000000001</v>
      </c>
      <c r="L27" s="344" t="s">
        <v>2</v>
      </c>
      <c r="M27" s="346">
        <f t="shared" si="3"/>
        <v>0</v>
      </c>
    </row>
    <row r="28" spans="1:17" ht="39" customHeight="1" thickBot="1" x14ac:dyDescent="0.3">
      <c r="A28" s="310" t="s">
        <v>77</v>
      </c>
      <c r="B28" s="311"/>
      <c r="C28" s="312" t="str">
        <f>'Sample Quote'!$C$79</f>
        <v/>
      </c>
      <c r="D28" s="313">
        <f>'Sample Quote'!$D$79</f>
        <v>0</v>
      </c>
      <c r="E28" s="319" t="s">
        <v>1</v>
      </c>
      <c r="F28" s="320">
        <f>F21/250</f>
        <v>13.42</v>
      </c>
      <c r="G28" s="319" t="s">
        <v>2</v>
      </c>
      <c r="H28" s="321">
        <f t="shared" si="2"/>
        <v>0</v>
      </c>
      <c r="I28" s="347" t="s">
        <v>51</v>
      </c>
      <c r="J28" s="348"/>
      <c r="K28" s="348"/>
      <c r="L28" s="348"/>
      <c r="M28" s="349"/>
    </row>
    <row r="29" spans="1:17" ht="49.5" customHeight="1" thickBot="1" x14ac:dyDescent="0.3">
      <c r="A29" s="310" t="s">
        <v>75</v>
      </c>
      <c r="B29" s="311"/>
      <c r="C29" s="312" t="str">
        <f>'Sample Quote'!$C$80</f>
        <v/>
      </c>
      <c r="D29" s="313">
        <f>'Sample Quote'!$D$80</f>
        <v>0</v>
      </c>
      <c r="E29" s="319" t="s">
        <v>1</v>
      </c>
      <c r="F29" s="320">
        <f>F13+305</f>
        <v>3355</v>
      </c>
      <c r="G29" s="319" t="s">
        <v>2</v>
      </c>
      <c r="H29" s="321">
        <f>F29*D29</f>
        <v>0</v>
      </c>
      <c r="I29" s="350"/>
      <c r="J29" s="351"/>
      <c r="K29" s="351"/>
      <c r="L29" s="351"/>
      <c r="M29" s="352"/>
    </row>
    <row r="30" spans="1:17" ht="39" customHeight="1" x14ac:dyDescent="0.25">
      <c r="A30" s="353"/>
      <c r="B30" s="354"/>
      <c r="C30" s="355" t="s">
        <v>82</v>
      </c>
      <c r="D30" s="356"/>
      <c r="E30" s="356"/>
      <c r="F30" s="356"/>
      <c r="G30" s="357"/>
      <c r="H30" s="358">
        <f>SUM(H21:H29)</f>
        <v>0</v>
      </c>
      <c r="I30" s="355" t="s">
        <v>81</v>
      </c>
      <c r="J30" s="356"/>
      <c r="K30" s="356"/>
      <c r="L30" s="357"/>
      <c r="M30" s="359">
        <f>SUM(M21:M27)</f>
        <v>0</v>
      </c>
    </row>
    <row r="31" spans="1:17" ht="50.45" customHeight="1" thickBot="1" x14ac:dyDescent="0.3">
      <c r="A31" s="360"/>
      <c r="B31" s="361"/>
      <c r="C31" s="362" t="s">
        <v>264</v>
      </c>
      <c r="D31" s="363"/>
      <c r="E31" s="363"/>
      <c r="F31" s="363"/>
      <c r="G31" s="364"/>
      <c r="H31" s="365">
        <f>'Sample Quote'!$H$82</f>
        <v>0</v>
      </c>
      <c r="I31" s="362" t="s">
        <v>83</v>
      </c>
      <c r="J31" s="363"/>
      <c r="K31" s="363"/>
      <c r="L31" s="364"/>
      <c r="M31" s="366">
        <f>'Sample Quote'!$M$82</f>
        <v>0</v>
      </c>
    </row>
    <row r="32" spans="1:17" ht="39" customHeight="1" thickBot="1" x14ac:dyDescent="0.3">
      <c r="A32" s="302"/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</row>
    <row r="33" spans="1:13" ht="114" customHeight="1" thickBot="1" x14ac:dyDescent="0.3">
      <c r="A33" s="367" t="s">
        <v>72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9"/>
      <c r="M33" s="370">
        <f>SUM(H30,M30)-SUM(H31,M31)</f>
        <v>0</v>
      </c>
    </row>
    <row r="34" spans="1:13" ht="23.25" thickBot="1" x14ac:dyDescent="0.3">
      <c r="A34" s="302"/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</row>
    <row r="35" spans="1:13" ht="34.5" thickBot="1" x14ac:dyDescent="0.55000000000000004">
      <c r="A35" s="299" t="s">
        <v>80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1"/>
    </row>
    <row r="36" spans="1:13" ht="45.75" thickBot="1" x14ac:dyDescent="0.3">
      <c r="A36" s="303" t="s">
        <v>95</v>
      </c>
      <c r="B36" s="304"/>
      <c r="C36" s="305" t="s">
        <v>96</v>
      </c>
      <c r="D36" s="306" t="s">
        <v>97</v>
      </c>
      <c r="E36" s="307" t="s">
        <v>98</v>
      </c>
      <c r="F36" s="308"/>
      <c r="G36" s="308"/>
      <c r="H36" s="309"/>
      <c r="I36" s="306" t="s">
        <v>97</v>
      </c>
      <c r="J36" s="307" t="s">
        <v>99</v>
      </c>
      <c r="K36" s="308"/>
      <c r="L36" s="308"/>
      <c r="M36" s="304"/>
    </row>
    <row r="37" spans="1:13" ht="93" customHeight="1" thickBot="1" x14ac:dyDescent="0.3">
      <c r="A37" s="310" t="s">
        <v>85</v>
      </c>
      <c r="B37" s="311"/>
      <c r="C37" s="312" t="str">
        <f>'Sample Quote'!$C$72</f>
        <v/>
      </c>
      <c r="D37" s="313">
        <f>'Sample Quote'!$D$72</f>
        <v>0</v>
      </c>
      <c r="E37" s="314" t="s">
        <v>1</v>
      </c>
      <c r="F37" s="315">
        <v>3660</v>
      </c>
      <c r="G37" s="314" t="s">
        <v>2</v>
      </c>
      <c r="H37" s="316">
        <f t="shared" ref="H37:H44" si="4">D37*F37</f>
        <v>0</v>
      </c>
      <c r="I37" s="317">
        <f>'Sample Quote'!$I$72</f>
        <v>0</v>
      </c>
      <c r="J37" s="314" t="s">
        <v>1</v>
      </c>
      <c r="K37" s="315">
        <v>3990</v>
      </c>
      <c r="L37" s="314" t="s">
        <v>2</v>
      </c>
      <c r="M37" s="318">
        <f t="shared" ref="M37:M43" si="5">I37*K37</f>
        <v>0</v>
      </c>
    </row>
    <row r="38" spans="1:13" ht="93" customHeight="1" thickBot="1" x14ac:dyDescent="0.3">
      <c r="A38" s="310" t="s">
        <v>86</v>
      </c>
      <c r="B38" s="311"/>
      <c r="C38" s="312" t="str">
        <f>'Sample Quote'!$C$73</f>
        <v/>
      </c>
      <c r="D38" s="313">
        <f>'Sample Quote'!$D$73</f>
        <v>0</v>
      </c>
      <c r="E38" s="314" t="s">
        <v>1</v>
      </c>
      <c r="F38" s="315">
        <f>F37*0.8</f>
        <v>2928</v>
      </c>
      <c r="G38" s="314" t="s">
        <v>2</v>
      </c>
      <c r="H38" s="316">
        <f t="shared" si="4"/>
        <v>0</v>
      </c>
      <c r="I38" s="317">
        <f>'Sample Quote'!$I$73</f>
        <v>0</v>
      </c>
      <c r="J38" s="314" t="s">
        <v>1</v>
      </c>
      <c r="K38" s="315">
        <f>K37*0.8</f>
        <v>3192</v>
      </c>
      <c r="L38" s="314" t="s">
        <v>2</v>
      </c>
      <c r="M38" s="318">
        <f t="shared" si="5"/>
        <v>0</v>
      </c>
    </row>
    <row r="39" spans="1:13" ht="93" customHeight="1" thickBot="1" x14ac:dyDescent="0.3">
      <c r="A39" s="310" t="s">
        <v>87</v>
      </c>
      <c r="B39" s="311"/>
      <c r="C39" s="312" t="str">
        <f>'Sample Quote'!$C$74</f>
        <v/>
      </c>
      <c r="D39" s="313">
        <f>'Sample Quote'!$D$74</f>
        <v>0</v>
      </c>
      <c r="E39" s="319" t="s">
        <v>1</v>
      </c>
      <c r="F39" s="320">
        <f>F37*0.4</f>
        <v>1464</v>
      </c>
      <c r="G39" s="319" t="s">
        <v>2</v>
      </c>
      <c r="H39" s="321">
        <f t="shared" si="4"/>
        <v>0</v>
      </c>
      <c r="I39" s="317">
        <f>'Sample Quote'!$I$74</f>
        <v>0</v>
      </c>
      <c r="J39" s="319" t="s">
        <v>1</v>
      </c>
      <c r="K39" s="320">
        <f>K37*0.4</f>
        <v>1596</v>
      </c>
      <c r="L39" s="319" t="s">
        <v>2</v>
      </c>
      <c r="M39" s="322">
        <f t="shared" si="5"/>
        <v>0</v>
      </c>
    </row>
    <row r="40" spans="1:13" ht="39.75" customHeight="1" x14ac:dyDescent="0.25">
      <c r="A40" s="323" t="s">
        <v>88</v>
      </c>
      <c r="B40" s="324"/>
      <c r="C40" s="325" t="str">
        <f>'Sample Quote'!$C$75</f>
        <v/>
      </c>
      <c r="D40" s="326">
        <f>'Sample Quote'!$D$75</f>
        <v>0</v>
      </c>
      <c r="E40" s="314" t="s">
        <v>1</v>
      </c>
      <c r="F40" s="315">
        <f>F37/250</f>
        <v>14.64</v>
      </c>
      <c r="G40" s="314" t="s">
        <v>2</v>
      </c>
      <c r="H40" s="316">
        <f t="shared" si="4"/>
        <v>0</v>
      </c>
      <c r="I40" s="327">
        <f>'Sample Quote'!$I$75</f>
        <v>0</v>
      </c>
      <c r="J40" s="314" t="s">
        <v>1</v>
      </c>
      <c r="K40" s="328">
        <f>K37/200</f>
        <v>19.95</v>
      </c>
      <c r="L40" s="314" t="s">
        <v>2</v>
      </c>
      <c r="M40" s="318">
        <f t="shared" si="5"/>
        <v>0</v>
      </c>
    </row>
    <row r="41" spans="1:13" ht="39.75" customHeight="1" x14ac:dyDescent="0.25">
      <c r="A41" s="329"/>
      <c r="B41" s="330"/>
      <c r="C41" s="331" t="str">
        <f>'Sample Quote'!$C$76</f>
        <v/>
      </c>
      <c r="D41" s="332">
        <f>'Sample Quote'!$D$76</f>
        <v>0</v>
      </c>
      <c r="E41" s="333" t="s">
        <v>1</v>
      </c>
      <c r="F41" s="334">
        <f>F37/250</f>
        <v>14.64</v>
      </c>
      <c r="G41" s="333" t="s">
        <v>2</v>
      </c>
      <c r="H41" s="335">
        <f t="shared" si="4"/>
        <v>0</v>
      </c>
      <c r="I41" s="331">
        <f>'Sample Quote'!$I$76</f>
        <v>0</v>
      </c>
      <c r="J41" s="333" t="s">
        <v>1</v>
      </c>
      <c r="K41" s="336">
        <f>K37/200</f>
        <v>19.95</v>
      </c>
      <c r="L41" s="333" t="s">
        <v>2</v>
      </c>
      <c r="M41" s="337">
        <f t="shared" si="5"/>
        <v>0</v>
      </c>
    </row>
    <row r="42" spans="1:13" ht="39.75" customHeight="1" x14ac:dyDescent="0.25">
      <c r="A42" s="329"/>
      <c r="B42" s="330"/>
      <c r="C42" s="331" t="str">
        <f>'Sample Quote'!$C$77</f>
        <v/>
      </c>
      <c r="D42" s="332">
        <f>'Sample Quote'!$D$77</f>
        <v>0</v>
      </c>
      <c r="E42" s="333" t="s">
        <v>1</v>
      </c>
      <c r="F42" s="334">
        <f>F37/250</f>
        <v>14.64</v>
      </c>
      <c r="G42" s="333" t="s">
        <v>2</v>
      </c>
      <c r="H42" s="335">
        <f t="shared" si="4"/>
        <v>0</v>
      </c>
      <c r="I42" s="331">
        <f>'Sample Quote'!$I$77</f>
        <v>0</v>
      </c>
      <c r="J42" s="333" t="s">
        <v>1</v>
      </c>
      <c r="K42" s="338">
        <f>K37/200</f>
        <v>19.95</v>
      </c>
      <c r="L42" s="333" t="s">
        <v>2</v>
      </c>
      <c r="M42" s="337">
        <f t="shared" si="5"/>
        <v>0</v>
      </c>
    </row>
    <row r="43" spans="1:13" ht="39.75" customHeight="1" thickBot="1" x14ac:dyDescent="0.3">
      <c r="A43" s="339"/>
      <c r="B43" s="340"/>
      <c r="C43" s="341" t="str">
        <f>'Sample Quote'!$C$78</f>
        <v/>
      </c>
      <c r="D43" s="342">
        <f>'Sample Quote'!$D$78</f>
        <v>0</v>
      </c>
      <c r="E43" s="333" t="s">
        <v>1</v>
      </c>
      <c r="F43" s="334">
        <f>F37/250</f>
        <v>14.64</v>
      </c>
      <c r="G43" s="333" t="s">
        <v>2</v>
      </c>
      <c r="H43" s="335">
        <f t="shared" si="4"/>
        <v>0</v>
      </c>
      <c r="I43" s="343">
        <f>'Sample Quote'!$I$78</f>
        <v>0</v>
      </c>
      <c r="J43" s="344" t="s">
        <v>1</v>
      </c>
      <c r="K43" s="345">
        <f>K37/200</f>
        <v>19.95</v>
      </c>
      <c r="L43" s="344" t="s">
        <v>2</v>
      </c>
      <c r="M43" s="346">
        <f t="shared" si="5"/>
        <v>0</v>
      </c>
    </row>
    <row r="44" spans="1:13" ht="51.75" customHeight="1" thickBot="1" x14ac:dyDescent="0.3">
      <c r="A44" s="310" t="s">
        <v>77</v>
      </c>
      <c r="B44" s="311"/>
      <c r="C44" s="312" t="str">
        <f>'Sample Quote'!$C$79</f>
        <v/>
      </c>
      <c r="D44" s="313">
        <f>'Sample Quote'!$D$79</f>
        <v>0</v>
      </c>
      <c r="E44" s="319" t="s">
        <v>1</v>
      </c>
      <c r="F44" s="320">
        <f>F37/250</f>
        <v>14.64</v>
      </c>
      <c r="G44" s="319" t="s">
        <v>2</v>
      </c>
      <c r="H44" s="321">
        <f t="shared" si="4"/>
        <v>0</v>
      </c>
      <c r="I44" s="347" t="s">
        <v>51</v>
      </c>
      <c r="J44" s="348"/>
      <c r="K44" s="348"/>
      <c r="L44" s="348"/>
      <c r="M44" s="349"/>
    </row>
    <row r="45" spans="1:13" ht="51.75" customHeight="1" thickBot="1" x14ac:dyDescent="0.3">
      <c r="A45" s="310" t="s">
        <v>75</v>
      </c>
      <c r="B45" s="311"/>
      <c r="C45" s="312" t="str">
        <f>'Sample Quote'!$C$80</f>
        <v/>
      </c>
      <c r="D45" s="313">
        <f>'Sample Quote'!$D$80</f>
        <v>0</v>
      </c>
      <c r="E45" s="319" t="s">
        <v>1</v>
      </c>
      <c r="F45" s="320">
        <f>F29+305</f>
        <v>3660</v>
      </c>
      <c r="G45" s="319" t="s">
        <v>2</v>
      </c>
      <c r="H45" s="321">
        <f>F45*D45</f>
        <v>0</v>
      </c>
      <c r="I45" s="350"/>
      <c r="J45" s="351"/>
      <c r="K45" s="351"/>
      <c r="L45" s="351"/>
      <c r="M45" s="352"/>
    </row>
    <row r="46" spans="1:13" ht="22.5" customHeight="1" x14ac:dyDescent="0.25">
      <c r="A46" s="353"/>
      <c r="B46" s="354"/>
      <c r="C46" s="355" t="s">
        <v>82</v>
      </c>
      <c r="D46" s="356"/>
      <c r="E46" s="356"/>
      <c r="F46" s="356"/>
      <c r="G46" s="357"/>
      <c r="H46" s="358">
        <f>SUM(H37:H45)</f>
        <v>0</v>
      </c>
      <c r="I46" s="355" t="s">
        <v>81</v>
      </c>
      <c r="J46" s="356"/>
      <c r="K46" s="356"/>
      <c r="L46" s="357"/>
      <c r="M46" s="359">
        <f>SUM(M37:M43)</f>
        <v>0</v>
      </c>
    </row>
    <row r="47" spans="1:13" ht="61.15" customHeight="1" thickBot="1" x14ac:dyDescent="0.3">
      <c r="A47" s="360"/>
      <c r="B47" s="361"/>
      <c r="C47" s="362" t="s">
        <v>264</v>
      </c>
      <c r="D47" s="363"/>
      <c r="E47" s="363"/>
      <c r="F47" s="363"/>
      <c r="G47" s="364"/>
      <c r="H47" s="365">
        <f>'Sample Quote'!$H$82</f>
        <v>0</v>
      </c>
      <c r="I47" s="362" t="s">
        <v>83</v>
      </c>
      <c r="J47" s="363"/>
      <c r="K47" s="363"/>
      <c r="L47" s="364"/>
      <c r="M47" s="366">
        <f>'Sample Quote'!$M$82</f>
        <v>0</v>
      </c>
    </row>
    <row r="48" spans="1:13" ht="23.25" thickBot="1" x14ac:dyDescent="0.3">
      <c r="A48" s="302"/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</row>
    <row r="49" spans="1:13" ht="93.75" customHeight="1" thickBot="1" x14ac:dyDescent="0.3">
      <c r="A49" s="367" t="s">
        <v>73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  <c r="L49" s="369"/>
      <c r="M49" s="370">
        <f>SUM(H46,M46)-SUM(H47,M47)</f>
        <v>0</v>
      </c>
    </row>
  </sheetData>
  <sheetProtection algorithmName="SHA-512" hashValue="dsYJsHqqVFAY5RyH+/S3TqaMEEvhFCd+Pvvw3tZkyR+/aCC2SPjwoq1EVrZpfZ/EJmP1JTtvoykrrKIJY4n6pA==" saltValue="6XIAgjvglqXePBvF7vvUSw==" spinCount="100000" sheet="1" selectLockedCells="1" selectUnlockedCells="1"/>
  <mergeCells count="58">
    <mergeCell ref="A18:M18"/>
    <mergeCell ref="I47:L47"/>
    <mergeCell ref="A49:L49"/>
    <mergeCell ref="A37:B37"/>
    <mergeCell ref="A38:B38"/>
    <mergeCell ref="A39:B39"/>
    <mergeCell ref="A40:B43"/>
    <mergeCell ref="A44:B44"/>
    <mergeCell ref="I44:M45"/>
    <mergeCell ref="A45:B45"/>
    <mergeCell ref="A48:M48"/>
    <mergeCell ref="A46:B47"/>
    <mergeCell ref="C46:G46"/>
    <mergeCell ref="I46:L46"/>
    <mergeCell ref="C47:G47"/>
    <mergeCell ref="A20:B20"/>
    <mergeCell ref="E20:H20"/>
    <mergeCell ref="I30:L30"/>
    <mergeCell ref="A28:B28"/>
    <mergeCell ref="I28:M29"/>
    <mergeCell ref="A29:B29"/>
    <mergeCell ref="A24:B27"/>
    <mergeCell ref="A22:B22"/>
    <mergeCell ref="A23:B23"/>
    <mergeCell ref="A21:B21"/>
    <mergeCell ref="J20:M20"/>
    <mergeCell ref="A36:B36"/>
    <mergeCell ref="E36:H36"/>
    <mergeCell ref="J36:M36"/>
    <mergeCell ref="A3:M3"/>
    <mergeCell ref="A4:B4"/>
    <mergeCell ref="E4:H4"/>
    <mergeCell ref="J4:M4"/>
    <mergeCell ref="A30:B31"/>
    <mergeCell ref="C30:G30"/>
    <mergeCell ref="C31:G31"/>
    <mergeCell ref="I31:L31"/>
    <mergeCell ref="A16:M16"/>
    <mergeCell ref="A5:B5"/>
    <mergeCell ref="A6:B6"/>
    <mergeCell ref="A7:B7"/>
    <mergeCell ref="A8:B11"/>
    <mergeCell ref="A34:M34"/>
    <mergeCell ref="A1:M1"/>
    <mergeCell ref="A2:M2"/>
    <mergeCell ref="A35:M35"/>
    <mergeCell ref="A33:L33"/>
    <mergeCell ref="A12:B12"/>
    <mergeCell ref="I12:M13"/>
    <mergeCell ref="A13:B13"/>
    <mergeCell ref="A14:B15"/>
    <mergeCell ref="C14:G14"/>
    <mergeCell ref="I14:L14"/>
    <mergeCell ref="C15:G15"/>
    <mergeCell ref="I15:L15"/>
    <mergeCell ref="A17:L17"/>
    <mergeCell ref="A32:M32"/>
    <mergeCell ref="A19:M19"/>
  </mergeCells>
  <printOptions horizontalCentered="1"/>
  <pageMargins left="0.25" right="0.25" top="0.25" bottom="0.75" header="0.25" footer="0.3"/>
  <pageSetup scale="40" fitToHeight="0" orientation="portrait" r:id="rId1"/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4116E9EFC4E46A3FB7F4B3D6843D0" ma:contentTypeVersion="1" ma:contentTypeDescription="Create a new document." ma:contentTypeScope="" ma:versionID="37ca5020fc4c936852036749e81ada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4A0CE7-29B7-405F-8091-EB85A04BF6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F6B07-85F8-432E-9AE9-31E4ECC75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3C6FDC-F144-4C73-97DF-692E782028A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New_Project_Submittal_Form</vt:lpstr>
      <vt:lpstr>Flow Calculations</vt:lpstr>
      <vt:lpstr>Sample Quote</vt:lpstr>
      <vt:lpstr>5 Year Calc</vt:lpstr>
      <vt:lpstr>'5 Year Calc'!Print_Area</vt:lpstr>
      <vt:lpstr>'Flow Calculations'!Print_Area</vt:lpstr>
      <vt:lpstr>New_Project_Submittal_Form!Print_Area</vt:lpstr>
      <vt:lpstr>'Sample Quote'!Print_Area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County</dc:creator>
  <cp:lastModifiedBy>Kleinmann, Ohdet H</cp:lastModifiedBy>
  <cp:lastPrinted>2026-01-15T13:38:03Z</cp:lastPrinted>
  <dcterms:created xsi:type="dcterms:W3CDTF">2013-08-15T18:11:23Z</dcterms:created>
  <dcterms:modified xsi:type="dcterms:W3CDTF">2026-01-15T13:38:08Z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0x0101001634116E9EFC4E46A3FB7F4B3D6843D0</vt:lpwstr>
  </property>
</Properties>
</file>