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Procurement Management\WORKAREA\DAVID\02 - Active\BID\B240349DWJ - Three Oaks WRF DIW-2\2 - Draft Solicitation Docs\"/>
    </mc:Choice>
  </mc:AlternateContent>
  <xr:revisionPtr revIDLastSave="0" documentId="8_{B8BB680B-D98F-4F88-9ACA-56EC0F0F8483}" xr6:coauthVersionLast="47" xr6:coauthVersionMax="47" xr10:uidLastSave="{00000000-0000-0000-0000-000000000000}"/>
  <bookViews>
    <workbookView xWindow="28680" yWindow="-120" windowWidth="29040" windowHeight="15720" tabRatio="641" xr2:uid="{00000000-000D-0000-FFFF-FFFF00000000}"/>
  </bookViews>
  <sheets>
    <sheet name="3 Oaks BID-PROPOSAL FORM" sheetId="18" r:id="rId1"/>
    <sheet name="BID-PROPOSAL FORM_JD" sheetId="17" state="hidden" r:id="rId2"/>
    <sheet name="Cement Volumes" sheetId="19" r:id="rId3"/>
  </sheets>
  <definedNames>
    <definedName name="_xlnm.Print_Area" localSheetId="0">'3 Oaks BID-PROPOSAL FORM'!$A$1:$G$93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2" i="18" l="1"/>
  <c r="E90" i="18" s="1"/>
  <c r="F76" i="18"/>
  <c r="F77" i="18"/>
  <c r="F78" i="18"/>
  <c r="F79" i="18"/>
  <c r="F80" i="18"/>
  <c r="F81" i="18"/>
  <c r="F82" i="18"/>
  <c r="F83" i="18"/>
  <c r="F84" i="18"/>
  <c r="F85" i="18"/>
  <c r="F75" i="18"/>
  <c r="F71" i="18"/>
  <c r="F30" i="18"/>
  <c r="F31" i="18"/>
  <c r="F32" i="18"/>
  <c r="F33" i="18"/>
  <c r="F34" i="18"/>
  <c r="F35" i="18"/>
  <c r="F36" i="18"/>
  <c r="F37" i="18"/>
  <c r="F38" i="18"/>
  <c r="F39" i="18"/>
  <c r="F40" i="18"/>
  <c r="F41" i="18"/>
  <c r="F42" i="18"/>
  <c r="F43" i="18"/>
  <c r="F44" i="18"/>
  <c r="F45" i="18"/>
  <c r="F46" i="18"/>
  <c r="F47" i="18"/>
  <c r="F48" i="18"/>
  <c r="F49" i="18"/>
  <c r="F50" i="18"/>
  <c r="F51" i="18"/>
  <c r="F52" i="18"/>
  <c r="F53" i="18"/>
  <c r="F54" i="18"/>
  <c r="F55" i="18"/>
  <c r="F56" i="18"/>
  <c r="F57" i="18"/>
  <c r="F58" i="18"/>
  <c r="F59" i="18"/>
  <c r="F60" i="18"/>
  <c r="F61" i="18"/>
  <c r="F62" i="18"/>
  <c r="F63" i="18"/>
  <c r="F64" i="18"/>
  <c r="F65" i="18"/>
  <c r="F66" i="18"/>
  <c r="F67" i="18"/>
  <c r="F68" i="18"/>
  <c r="F69" i="18"/>
  <c r="F70" i="18"/>
  <c r="F29" i="18"/>
  <c r="F26" i="18"/>
  <c r="F22" i="18"/>
  <c r="F23" i="18"/>
  <c r="F24" i="18"/>
  <c r="F25" i="18"/>
  <c r="F21" i="18"/>
  <c r="F86" i="18" l="1"/>
  <c r="D41" i="18"/>
  <c r="D2" i="19"/>
  <c r="D3" i="19"/>
  <c r="D8" i="19"/>
  <c r="D12" i="19"/>
  <c r="D13" i="19"/>
  <c r="D24" i="19"/>
  <c r="D23" i="19"/>
  <c r="D19" i="19"/>
  <c r="E87" i="18" l="1"/>
  <c r="H24" i="19"/>
  <c r="H23" i="19"/>
  <c r="H19" i="19"/>
  <c r="H20" i="19" s="1"/>
  <c r="H13" i="19"/>
  <c r="H8" i="19"/>
  <c r="H9" i="19" s="1"/>
  <c r="H3" i="19"/>
  <c r="G19" i="19"/>
  <c r="G8" i="19"/>
  <c r="G3" i="19"/>
  <c r="G24" i="19"/>
  <c r="G23" i="19"/>
  <c r="G13" i="19"/>
  <c r="G12" i="19"/>
  <c r="H12" i="19" s="1"/>
  <c r="H15" i="19" s="1"/>
  <c r="H16" i="19" s="1"/>
  <c r="G2" i="19"/>
  <c r="H2" i="19" s="1"/>
  <c r="H4" i="19" s="1"/>
  <c r="H5" i="19" s="1"/>
  <c r="D66" i="18"/>
  <c r="D60" i="18"/>
  <c r="D53" i="18"/>
  <c r="D47" i="18"/>
  <c r="D62" i="17"/>
  <c r="D50" i="17"/>
  <c r="D44" i="17"/>
  <c r="D68" i="17"/>
  <c r="D61" i="17"/>
  <c r="D56" i="17"/>
  <c r="D49" i="17"/>
  <c r="D41" i="17"/>
  <c r="F42" i="17"/>
  <c r="H26" i="19" l="1"/>
  <c r="H27" i="19" s="1"/>
  <c r="F27" i="17"/>
  <c r="F26" i="17"/>
  <c r="F72" i="17" l="1"/>
  <c r="F71" i="17"/>
  <c r="F70" i="17"/>
  <c r="F69" i="17"/>
  <c r="F68" i="17"/>
  <c r="F67" i="17"/>
  <c r="F66" i="17"/>
  <c r="F65" i="17"/>
  <c r="F64" i="17"/>
  <c r="F63" i="17"/>
  <c r="F62" i="17"/>
  <c r="F61" i="17"/>
  <c r="F60" i="17"/>
  <c r="F59" i="17"/>
  <c r="F58" i="17"/>
  <c r="F57" i="17"/>
  <c r="F56" i="17"/>
  <c r="F55" i="17"/>
  <c r="F54" i="17"/>
  <c r="F53" i="17"/>
  <c r="F52" i="17"/>
  <c r="F51" i="17"/>
  <c r="F50" i="17"/>
  <c r="F49" i="17"/>
  <c r="F48" i="17"/>
  <c r="F47" i="17"/>
  <c r="F46" i="17"/>
  <c r="F45" i="17"/>
  <c r="F44" i="17"/>
  <c r="F43" i="17"/>
  <c r="F41" i="17"/>
  <c r="F40" i="17"/>
  <c r="F39" i="17"/>
  <c r="F38" i="17"/>
  <c r="F37" i="17"/>
  <c r="F36" i="17"/>
  <c r="F35" i="17"/>
  <c r="F34" i="17"/>
  <c r="F33" i="17"/>
  <c r="F32" i="17"/>
  <c r="F31" i="17"/>
  <c r="F25" i="17"/>
  <c r="F24" i="17"/>
  <c r="F23" i="17"/>
  <c r="F22" i="17"/>
  <c r="F21" i="17"/>
  <c r="F20" i="17"/>
  <c r="F28" i="17" s="1"/>
  <c r="F73" i="17" l="1"/>
  <c r="E76" i="17" l="1"/>
</calcChain>
</file>

<file path=xl/sharedStrings.xml><?xml version="1.0" encoding="utf-8"?>
<sst xmlns="http://schemas.openxmlformats.org/spreadsheetml/2006/main" count="462" uniqueCount="224">
  <si>
    <t>PROCUREMENT MANAGEMENT DEPARTMENT
ENGINEER'S ESTIMATE</t>
  </si>
  <si>
    <t>COMPANY NAME:</t>
  </si>
  <si>
    <t>SOLICITATION:</t>
  </si>
  <si>
    <t>Having carefully examined the Contract Documents, Contractor/Vendor proposes to furnish the following which meeting these specifications.</t>
  </si>
  <si>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 xml:space="preserve">
PLEASE ENSURE you have provided a printed copy of the Bid Schedule with your hard copy submission packages and provided the excel version with your digital submission package.</t>
    </r>
  </si>
  <si>
    <r>
      <t xml:space="preserve">THREE OAKS DEEP INJECTION WELL #2 - </t>
    </r>
    <r>
      <rPr>
        <b/>
        <i/>
        <sz val="18"/>
        <color rgb="FFFF0000"/>
        <rFont val="Arial"/>
        <family val="2"/>
      </rPr>
      <t>CIP XXXX</t>
    </r>
  </si>
  <si>
    <t>Pending CIP number</t>
  </si>
  <si>
    <t>GENERAL</t>
  </si>
  <si>
    <t>Item</t>
  </si>
  <si>
    <t>Description</t>
  </si>
  <si>
    <t xml:space="preserve">Unit of
Measure </t>
  </si>
  <si>
    <t>Estimated
Quantity</t>
  </si>
  <si>
    <t>Unit Price</t>
  </si>
  <si>
    <t>Extended
Amount</t>
  </si>
  <si>
    <t>General requirements, or Home Field Office Overhead as delineated in the general and supplemental conditions including Division 01 of the Contract</t>
  </si>
  <si>
    <t>LS</t>
  </si>
  <si>
    <t>Mobilization and site preparation for injection well (includes temporary power and permitting).</t>
  </si>
  <si>
    <t>I-2</t>
  </si>
  <si>
    <t>I-3</t>
  </si>
  <si>
    <t>Demobilization and clean up</t>
  </si>
  <si>
    <t>I-4</t>
  </si>
  <si>
    <t>I-5</t>
  </si>
  <si>
    <t>I-6</t>
  </si>
  <si>
    <t>Loss Circulation Zone Gravel Contingency</t>
  </si>
  <si>
    <t>CF</t>
  </si>
  <si>
    <t>Is this a standard number?</t>
  </si>
  <si>
    <t>Stand-By Time Drill Rig Only (max 12 hours/day)</t>
  </si>
  <si>
    <t>HR</t>
  </si>
  <si>
    <t>Stand-By Time Drill Rig and Crew (max 12 hours/day)</t>
  </si>
  <si>
    <t>I-7</t>
  </si>
  <si>
    <t>Unforeseen Geologic Conditions - Stand-By Rate Drill Rig On-Site (24 hours/day)</t>
  </si>
  <si>
    <t>I-8</t>
  </si>
  <si>
    <t>Unforeseen Geologic Conditions - Stand-By Rate Drill Rig Not On-Site (max 12 hours/day)</t>
  </si>
  <si>
    <t>SUBTOTAL:  GENERAL</t>
  </si>
  <si>
    <t>INJECTION WELL</t>
  </si>
  <si>
    <t>II-1</t>
  </si>
  <si>
    <r>
      <t xml:space="preserve">Construction of concrete or steel drilling </t>
    </r>
    <r>
      <rPr>
        <sz val="14"/>
        <rFont val="FDOT"/>
      </rPr>
      <t>pad</t>
    </r>
  </si>
  <si>
    <t>II-2</t>
  </si>
  <si>
    <r>
      <t>Construction of water table monitoring w</t>
    </r>
    <r>
      <rPr>
        <sz val="14"/>
        <rFont val="FDOT"/>
      </rPr>
      <t>ells</t>
    </r>
  </si>
  <si>
    <t>EA</t>
  </si>
  <si>
    <t>II-3</t>
  </si>
  <si>
    <t>Collection and analysis reports of water quality from monitoring wells</t>
  </si>
  <si>
    <t>II-4</t>
  </si>
  <si>
    <t>Furnishing and installing 54-inch diameter pit casing</t>
  </si>
  <si>
    <t>II-5</t>
  </si>
  <si>
    <t>Drilling a nominal 12.25‐inch diameter pilot hole to 515 feet bls</t>
  </si>
  <si>
    <t>LF</t>
  </si>
  <si>
    <t>II-6</t>
  </si>
  <si>
    <t>Perform geophysical logging to 515 feet bls</t>
  </si>
  <si>
    <t>II-7</t>
  </si>
  <si>
    <t>II-8</t>
  </si>
  <si>
    <t>Perform geophysical logging to 490 feet bls</t>
  </si>
  <si>
    <t>II-9</t>
  </si>
  <si>
    <t>Delivering 44-inch diameter steel casing</t>
  </si>
  <si>
    <t>II-10</t>
  </si>
  <si>
    <t>Installation of the 44-inch diameter steel casing</t>
  </si>
  <si>
    <t>II-11</t>
  </si>
  <si>
    <t>Furnish and install cement for the 44-inch diameter steel casing</t>
  </si>
  <si>
    <t>II-12</t>
  </si>
  <si>
    <t>Perform geophysical logging associated with 44-inch steel casing</t>
  </si>
  <si>
    <t>II-13</t>
  </si>
  <si>
    <t>Installation of flow prevention device / reverse-air drilling techniques</t>
  </si>
  <si>
    <t>II-14</t>
  </si>
  <si>
    <t>Drilling a nominal 12.25‐inch diameter pilot hole (490 feet to 1,425 feet bls)</t>
  </si>
  <si>
    <t>II-15</t>
  </si>
  <si>
    <t>Drilling and collecting formation core between 490 feet to 1,425 feet bls</t>
  </si>
  <si>
    <t>Let me know if it should say instead: collect cores between 1,000 and 1,425 feet bls</t>
  </si>
  <si>
    <t>II-16</t>
  </si>
  <si>
    <t>Laboratory analysis for rock cores between 490 feet to 1,425 feet bls</t>
  </si>
  <si>
    <t>same as above</t>
  </si>
  <si>
    <t>II-17</t>
  </si>
  <si>
    <t>Perform geophysical logging from 490 feet to 1,425 feet bls</t>
  </si>
  <si>
    <t>II-18</t>
  </si>
  <si>
    <t>Perform packer testing and analysis between 490 feet to 1,425 feet bls</t>
  </si>
  <si>
    <t>II-19</t>
  </si>
  <si>
    <t>Backplugging nominal 12.25‐inch diameter pilot hole (490 feet to 1,425 feet bls)</t>
  </si>
  <si>
    <t>II-20</t>
  </si>
  <si>
    <t>II-21</t>
  </si>
  <si>
    <t>II-22</t>
  </si>
  <si>
    <t>Delivering 34-inch diameter steel casing</t>
  </si>
  <si>
    <t>II-23</t>
  </si>
  <si>
    <t>Installation of the 34-inch diameter steel casing</t>
  </si>
  <si>
    <t>II-24</t>
  </si>
  <si>
    <t>Furnish and install cement for the 34-inch diameter steel casing</t>
  </si>
  <si>
    <t>II-25</t>
  </si>
  <si>
    <t>Perform geophysical logging associated with 34-inch steel casing</t>
  </si>
  <si>
    <t>II-26</t>
  </si>
  <si>
    <t>Drilling a nominal 12.25‐inch diameter pilot hole (1,400 feet to 2,150 feet bls)</t>
  </si>
  <si>
    <t>II-27</t>
  </si>
  <si>
    <t>Drilling and collecting formation cores from 1,400 feet to 2,150 feet bls</t>
  </si>
  <si>
    <t>II-28</t>
  </si>
  <si>
    <t>Laboratory analysis for rock cores between 1,400 feet to 2,150 feet bls</t>
  </si>
  <si>
    <t>II-29</t>
  </si>
  <si>
    <t>Perform geophysical logging from 1,400 feet to 2,150 feet bls</t>
  </si>
  <si>
    <t>II-30</t>
  </si>
  <si>
    <t>Perform packer testing and analysis from 1,400 feet to 2,150 feet bls</t>
  </si>
  <si>
    <t>II-31</t>
  </si>
  <si>
    <t>II-32</t>
  </si>
  <si>
    <t>II-33</t>
  </si>
  <si>
    <t>II-34</t>
  </si>
  <si>
    <t>Perform geophysical logging from 1,400 feet to 2,100 feet bls</t>
  </si>
  <si>
    <t>II-35</t>
  </si>
  <si>
    <t xml:space="preserve">Delivering 24-inch final seamless steel casing </t>
  </si>
  <si>
    <t>II-36</t>
  </si>
  <si>
    <t>Installation of the 24-inch final seamless steel casing</t>
  </si>
  <si>
    <t>II-37</t>
  </si>
  <si>
    <t>Furnish and install cement for the 24-inch final steel casing</t>
  </si>
  <si>
    <t>II-38</t>
  </si>
  <si>
    <t>Perform geophsyical logging associated 24-inch final steel casing</t>
  </si>
  <si>
    <t>II-39</t>
  </si>
  <si>
    <t>II-40</t>
  </si>
  <si>
    <t>Perform geophysical logging from 2,100 feet to 2,860 feet bls</t>
  </si>
  <si>
    <t>II-41</t>
  </si>
  <si>
    <t>Well development analysis / reporting of injection zone water samples</t>
  </si>
  <si>
    <t>II-42</t>
  </si>
  <si>
    <t>Conduct internal and external MIT of the 24-inch final steel casing</t>
  </si>
  <si>
    <t>Short term injection test</t>
  </si>
  <si>
    <t>SUBTOTAL:  INJECTION WELL</t>
  </si>
  <si>
    <t>BID SUMMARY</t>
  </si>
  <si>
    <t>PROJECT TOTAL</t>
  </si>
  <si>
    <t>**Quantities are not guaranteed.  Final payment will be based on actual quantities.</t>
  </si>
  <si>
    <t>PROJECT TOTAL:</t>
  </si>
  <si>
    <t>(Use Words to Write Total)</t>
  </si>
  <si>
    <t>Top (Ft)</t>
  </si>
  <si>
    <t>Bottom (Ft)</t>
  </si>
  <si>
    <t>Lift (Ft)</t>
  </si>
  <si>
    <t>Diameter 1 (in)</t>
  </si>
  <si>
    <t>Diameter 2 (in)</t>
  </si>
  <si>
    <t>Volume (bbls)</t>
  </si>
  <si>
    <t>Volume
(Cubic Feet)</t>
  </si>
  <si>
    <t>Surface Casing</t>
  </si>
  <si>
    <t>Rathole</t>
  </si>
  <si>
    <t> </t>
  </si>
  <si>
    <t>Backplug</t>
  </si>
  <si>
    <t>Intermediate Casing (Cased Hole)</t>
  </si>
  <si>
    <t>Intermediate Casing (Open Hole)</t>
  </si>
  <si>
    <t xml:space="preserve">                        -  </t>
  </si>
  <si>
    <t>Final Casing (Cased Hole)</t>
  </si>
  <si>
    <t>Final Casing (Open Hole)</t>
  </si>
  <si>
    <t>I-1</t>
  </si>
  <si>
    <t>Mobilization and site preparation for injection well (includes temproary power and permitting).</t>
  </si>
  <si>
    <t xml:space="preserve">Reaming a nominal 52‐inch diameter borehole </t>
  </si>
  <si>
    <t>See workbook calculations</t>
  </si>
  <si>
    <t>Reaming a nominal 42‐inch diameter borehole</t>
  </si>
  <si>
    <t>Perform geophysical logging from 490 feet to 1,400 feet bls.</t>
  </si>
  <si>
    <t>Backplugging nominal 12.25‐inch dia pilot hole (1,400 feet to 2,150 feet bls)</t>
  </si>
  <si>
    <t>Reaming a nominal 32‐inch diameter borehole</t>
  </si>
  <si>
    <t>Reaming a nominal 22‐inch diameter borehole</t>
  </si>
  <si>
    <t>considering bridgeplug</t>
  </si>
  <si>
    <t xml:space="preserve">without bridgeplug </t>
  </si>
  <si>
    <t>using workbook</t>
  </si>
  <si>
    <t>General requirements, or Home/Field Office Overhead as delineated in the general and supplemental conditions including Division 01 of the Contract</t>
  </si>
  <si>
    <t>Perform geophysical logging to approximately 515 feet bls</t>
  </si>
  <si>
    <t>Collection and analysis reports of weekly water quality samples from monitoring wells</t>
  </si>
  <si>
    <r>
      <t xml:space="preserve">Construct concrete or steel drilling </t>
    </r>
    <r>
      <rPr>
        <sz val="14"/>
        <rFont val="FDOT"/>
      </rPr>
      <t>pad</t>
    </r>
  </si>
  <si>
    <r>
      <t>Construct water table monitoring w</t>
    </r>
    <r>
      <rPr>
        <sz val="14"/>
        <rFont val="FDOT"/>
      </rPr>
      <t>ells</t>
    </r>
  </si>
  <si>
    <t>Ream a nominal 52‐inch diameter borehole to approximately 490 feet bls</t>
  </si>
  <si>
    <t>Install flow prevention device and transition to reverse-air drilling techniques</t>
  </si>
  <si>
    <t>Drill a 12.25‐inch diameter pilot hole to approximately 515 feet bls</t>
  </si>
  <si>
    <t>Drill a 12.25‐inch diameter pilot hole (490 feet to 1,425 feet bls)</t>
  </si>
  <si>
    <t>Backplug 12.25‐inch diameter pilot hole with cement (490 feet to 1,425 feet bls)</t>
  </si>
  <si>
    <t>Perform geophysical logging associated with 34-inch steel casing installation</t>
  </si>
  <si>
    <t>If required, install a drillable bridge plug at approximately 2,125 feet bls</t>
  </si>
  <si>
    <t>Backplug 12.25‐inch diameter pilot hole with cement (1,400 feet to 2,125 feet bls)</t>
  </si>
  <si>
    <t>Drill 12.25‐inch diameter pilot hole (1,400 feet to 2,150 feet bls)</t>
  </si>
  <si>
    <t xml:space="preserve">Deliver 24-inch diameter final seamless steel casing </t>
  </si>
  <si>
    <t>Deliver 34-inch diameter intermediate steel casing</t>
  </si>
  <si>
    <t>Install 34-inch diameter intermediate steel casing</t>
  </si>
  <si>
    <t>Deliver 44-inch diameter surface steel casing</t>
  </si>
  <si>
    <t>Furnish and install 54-inch diameter pit steel casing</t>
  </si>
  <si>
    <t>Install 44-inch diameter surface steel casing</t>
  </si>
  <si>
    <t>Furnish and install cement for the 44-inch diameter surface steel casing</t>
  </si>
  <si>
    <t>Furnish and install cement for 34-inch diameter intermediate steel casing</t>
  </si>
  <si>
    <t>Install 24-inch diameter final seamless steel casing</t>
  </si>
  <si>
    <t>Ream a nominal 22‐inch diameter borehole to approximately 2,860 feet bls</t>
  </si>
  <si>
    <t>Perform geophysical logging from approximately 2,100 feet to 2,860 feet bls</t>
  </si>
  <si>
    <t>Ream a nominal 32‐inch diameter borehole to approximately 2,100 feet bls</t>
  </si>
  <si>
    <t>Perform geophysical logging from approximately 1,400 feet to 2,100 feet bls</t>
  </si>
  <si>
    <t>Perform packer testing and water quality laboratory analysis from approximately 1,400 feet to 2,150 feet bls</t>
  </si>
  <si>
    <t>Perform static and dynamic geophysical logging from approximately 1,400 feet to 2,150 feet bls</t>
  </si>
  <si>
    <t>Laboratory analysis for rock cores between approximately 1,400 feet to 2,150 feet bls</t>
  </si>
  <si>
    <t>Drill and collect rock cores from approximately 1,400 feet to 2,150 feet bls</t>
  </si>
  <si>
    <t>Ream a nominal 42‐inch diameter borehole to approximately 1,400 feet bls</t>
  </si>
  <si>
    <t>Perform geophysical logging from approximately 490 feet to 1,400 feet bls</t>
  </si>
  <si>
    <t>Perform packer testing and water quality laboratory analysis between approximately 490 feet to 1,425 feet bls</t>
  </si>
  <si>
    <t>Perform static and dynamic geophysical logging from approximately 490 feet to 1,425 feet bls</t>
  </si>
  <si>
    <t>Laboratory analysis for rock cores between approximately 490 feet to 1,425 feet bls</t>
  </si>
  <si>
    <t>Drill and collect rock cores between approximately 490 feet to 1,425 feet bls</t>
  </si>
  <si>
    <t>Well development laboratory analysis / reporting of injection zone water quality samples</t>
  </si>
  <si>
    <t>Conduct internal and external MIT of the 24-inch diameter final seamless steel casing</t>
  </si>
  <si>
    <t>Furnish and install cement for the 24-inch diameter final seamless steel casing</t>
  </si>
  <si>
    <t>Perform geophsyical logging associated 24-inch diameter final seamless steel casing</t>
  </si>
  <si>
    <t>Stand-By Time //  Drill Rig and Crew ( Stand-By paid max 12 hours/day)</t>
  </si>
  <si>
    <t>Demobilization from the injection well, performing final grading once the well is constructed and clean up, including as-built survey</t>
  </si>
  <si>
    <t>PART 1 - DOWNHOLE CONSTRUCTION</t>
  </si>
  <si>
    <t>PART 1 - DOWNHOLE CONSTRUCTION TOTAL</t>
  </si>
  <si>
    <t>Mobilization, demobilization, survey, insurance, audio-video tape of existing conditions, preparing a field office, securing a staging area, and other adminstrative charges outlined in the Contract Documents.</t>
  </si>
  <si>
    <t>Furnish and install new concrete well pad for IW-2.</t>
  </si>
  <si>
    <t>Furnish and install DI IW-2 piping.</t>
  </si>
  <si>
    <t>Furnish and install SS IW-2 piping.</t>
  </si>
  <si>
    <t>Furnish and install gate valves.</t>
  </si>
  <si>
    <t>Furnish and install air valves.</t>
  </si>
  <si>
    <t>Furnish and install flow meters.</t>
  </si>
  <si>
    <t>Furnish and install concrete pipe supports.</t>
  </si>
  <si>
    <t>Furnish and install PVC drain line.</t>
  </si>
  <si>
    <t>Furnish and install electrical and instrumentation improvements (including MOV for 80-FCV-7).</t>
  </si>
  <si>
    <t>Finish grading and site resotoration.</t>
  </si>
  <si>
    <t>PART 2 - ABOVE SURFACE FACILITIES</t>
  </si>
  <si>
    <t>SUBTOTAL:</t>
  </si>
  <si>
    <t>PART 2 - ABOVE SURFACE FACILITIES TOTAL</t>
  </si>
  <si>
    <t>III-2</t>
  </si>
  <si>
    <t>III-3</t>
  </si>
  <si>
    <t>III-5</t>
  </si>
  <si>
    <t>III-11</t>
  </si>
  <si>
    <t>III-9</t>
  </si>
  <si>
    <t>III-1</t>
  </si>
  <si>
    <t>III-4</t>
  </si>
  <si>
    <t>III-6</t>
  </si>
  <si>
    <t>III-7</t>
  </si>
  <si>
    <t>III-8</t>
  </si>
  <si>
    <t>III-10</t>
  </si>
  <si>
    <t xml:space="preserve">THREE OAKS DEEP INJECTION WELL #2 </t>
  </si>
  <si>
    <t>B240349DWJ - Three Oaks WRF DIW-2</t>
  </si>
  <si>
    <t>PROCUREMENT MANAGEMENT 
BID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</si>
</sst>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quot;$&quot;#,##0"/>
  </numFmts>
  <fonts count="41">
    <font>
      <sz val="11"/>
      <color theme="1"/>
      <name val="Calibri"/>
      <family val="2"/>
      <scheme val="minor"/>
    </font>
    <font>
      <sz val="10"/>
      <name val="Arial"/>
      <family val="2"/>
    </font>
    <font>
      <sz val="12"/>
      <name val="Arial"/>
      <family val="2"/>
    </font>
    <font>
      <sz val="9"/>
      <name val="Arial"/>
      <family val="2"/>
    </font>
    <font>
      <b/>
      <sz val="10"/>
      <name val="Arial"/>
      <family val="2"/>
    </font>
    <font>
      <sz val="11"/>
      <color theme="1"/>
      <name val="Arial"/>
      <family val="2"/>
    </font>
    <font>
      <sz val="10"/>
      <color theme="1"/>
      <name val="Arial"/>
      <family val="2"/>
    </font>
    <font>
      <b/>
      <sz val="18"/>
      <name val="Arial"/>
      <family val="2"/>
    </font>
    <font>
      <sz val="18"/>
      <name val="Arial"/>
      <family val="2"/>
    </font>
    <font>
      <sz val="16"/>
      <name val="Arial"/>
      <family val="2"/>
    </font>
    <font>
      <sz val="12"/>
      <color rgb="FFFF0000"/>
      <name val="Arial"/>
      <family val="2"/>
    </font>
    <font>
      <b/>
      <sz val="9"/>
      <name val="Arial"/>
      <family val="2"/>
    </font>
    <font>
      <sz val="11"/>
      <name val="Arial"/>
      <family val="2"/>
    </font>
    <font>
      <b/>
      <sz val="11"/>
      <name val="Arial"/>
      <family val="2"/>
    </font>
    <font>
      <b/>
      <i/>
      <sz val="18"/>
      <color rgb="FF000000"/>
      <name val="Arial"/>
      <family val="2"/>
    </font>
    <font>
      <b/>
      <sz val="14"/>
      <name val="Arial"/>
      <family val="2"/>
    </font>
    <font>
      <sz val="14"/>
      <name val="Arial"/>
      <family val="2"/>
    </font>
    <font>
      <sz val="14"/>
      <name val="FDOT"/>
    </font>
    <font>
      <b/>
      <sz val="14"/>
      <name val="FDOT"/>
    </font>
    <font>
      <b/>
      <sz val="16"/>
      <name val="Arial"/>
      <family val="2"/>
    </font>
    <font>
      <b/>
      <sz val="14"/>
      <color theme="1"/>
      <name val="Arial"/>
      <family val="2"/>
    </font>
    <font>
      <sz val="14"/>
      <color theme="1"/>
      <name val="FDOT"/>
    </font>
    <font>
      <b/>
      <sz val="12"/>
      <name val="Arial"/>
      <family val="2"/>
    </font>
    <font>
      <b/>
      <i/>
      <sz val="14"/>
      <color rgb="FF0070C0"/>
      <name val="Arial"/>
      <family val="2"/>
    </font>
    <font>
      <sz val="14"/>
      <color rgb="FF0070C0"/>
      <name val="Arial"/>
      <family val="2"/>
    </font>
    <font>
      <b/>
      <i/>
      <sz val="16"/>
      <color theme="1"/>
      <name val="Arial"/>
      <family val="2"/>
    </font>
    <font>
      <b/>
      <sz val="14"/>
      <color rgb="FFFF0000"/>
      <name val="Arial"/>
      <family val="2"/>
    </font>
    <font>
      <sz val="14"/>
      <color theme="1"/>
      <name val="Calibri"/>
      <family val="2"/>
      <scheme val="minor"/>
    </font>
    <font>
      <b/>
      <i/>
      <sz val="18"/>
      <color rgb="FFFF0000"/>
      <name val="Arial"/>
      <family val="2"/>
    </font>
    <font>
      <sz val="8"/>
      <name val="Calibri"/>
      <family val="2"/>
      <scheme val="minor"/>
    </font>
    <font>
      <b/>
      <sz val="10"/>
      <color rgb="FFFF0000"/>
      <name val="Arial"/>
      <family val="2"/>
    </font>
    <font>
      <b/>
      <sz val="11"/>
      <color rgb="FFFF0000"/>
      <name val="Arial"/>
      <family val="2"/>
    </font>
    <font>
      <sz val="10"/>
      <name val="Arial"/>
      <family val="2"/>
    </font>
    <font>
      <sz val="14"/>
      <color rgb="FF000000"/>
      <name val="FDOT"/>
    </font>
    <font>
      <sz val="14"/>
      <color rgb="FF000000"/>
      <name val="Calibri"/>
      <family val="2"/>
      <scheme val="minor"/>
    </font>
    <font>
      <sz val="10"/>
      <color rgb="FFFF0000"/>
      <name val="Arial"/>
      <family val="2"/>
    </font>
    <font>
      <sz val="10"/>
      <color theme="1"/>
      <name val="Arial"/>
      <family val="2"/>
    </font>
    <font>
      <b/>
      <sz val="12"/>
      <color rgb="FFFFFFFF"/>
      <name val="Arial"/>
      <family val="2"/>
    </font>
    <font>
      <sz val="14"/>
      <name val="Arial"/>
      <family val="2"/>
    </font>
    <font>
      <sz val="14"/>
      <name val="Calibri"/>
      <family val="2"/>
      <scheme val="minor"/>
    </font>
    <font>
      <b/>
      <i/>
      <sz val="16"/>
      <color rgb="FF00B0F0"/>
      <name val="Arial"/>
      <family val="2"/>
    </font>
  </fonts>
  <fills count="15">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1"/>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16365C"/>
        <bgColor rgb="FF000000"/>
      </patternFill>
    </fill>
    <fill>
      <patternFill patternType="solid">
        <fgColor rgb="FF76933C"/>
        <bgColor rgb="FF000000"/>
      </patternFill>
    </fill>
    <fill>
      <patternFill patternType="solid">
        <fgColor rgb="FFE2EFDA"/>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81">
    <xf numFmtId="0" fontId="0" fillId="0" borderId="0" xfId="0"/>
    <xf numFmtId="0" fontId="1" fillId="0" borderId="9" xfId="1" applyBorder="1"/>
    <xf numFmtId="0" fontId="1" fillId="0" borderId="0" xfId="1"/>
    <xf numFmtId="0" fontId="1" fillId="0" borderId="7" xfId="1" applyBorder="1"/>
    <xf numFmtId="0" fontId="1" fillId="0" borderId="0" xfId="1" applyAlignment="1">
      <alignment vertical="center"/>
    </xf>
    <xf numFmtId="0" fontId="9" fillId="0" borderId="0" xfId="1" applyFont="1" applyAlignment="1">
      <alignment horizontal="center" wrapText="1"/>
    </xf>
    <xf numFmtId="44" fontId="9" fillId="0" borderId="0" xfId="1" applyNumberFormat="1" applyFont="1" applyAlignment="1">
      <alignment horizontal="center" wrapText="1"/>
    </xf>
    <xf numFmtId="44" fontId="1" fillId="0" borderId="12" xfId="1" applyNumberFormat="1" applyBorder="1" applyAlignment="1">
      <alignment horizontal="center" wrapText="1"/>
    </xf>
    <xf numFmtId="0" fontId="1" fillId="0" borderId="0" xfId="1" applyAlignment="1">
      <alignment horizontal="center"/>
    </xf>
    <xf numFmtId="44" fontId="1" fillId="0" borderId="0" xfId="1" applyNumberFormat="1" applyAlignment="1">
      <alignment horizontal="center" vertical="center"/>
    </xf>
    <xf numFmtId="44" fontId="1" fillId="0" borderId="12" xfId="1" applyNumberFormat="1" applyBorder="1" applyAlignment="1">
      <alignment horizontal="center" vertical="center"/>
    </xf>
    <xf numFmtId="0" fontId="4" fillId="0" borderId="7" xfId="1" applyFont="1" applyBorder="1"/>
    <xf numFmtId="0" fontId="10" fillId="0" borderId="0" xfId="1" applyFont="1"/>
    <xf numFmtId="0" fontId="1" fillId="0" borderId="14" xfId="1" applyBorder="1" applyAlignment="1">
      <alignment horizontal="left" vertical="top" wrapText="1"/>
    </xf>
    <xf numFmtId="0" fontId="1" fillId="0" borderId="5" xfId="1" applyBorder="1" applyAlignment="1">
      <alignment horizontal="left" vertical="top" wrapText="1"/>
    </xf>
    <xf numFmtId="0" fontId="1" fillId="0" borderId="0" xfId="1" applyAlignment="1">
      <alignment horizontal="left" vertical="top" wrapText="1"/>
    </xf>
    <xf numFmtId="0" fontId="1" fillId="0" borderId="12" xfId="1" applyBorder="1" applyAlignment="1">
      <alignment horizontal="left" vertical="top" wrapText="1"/>
    </xf>
    <xf numFmtId="0" fontId="5" fillId="0" borderId="0" xfId="1" applyFont="1"/>
    <xf numFmtId="0" fontId="15" fillId="3" borderId="1" xfId="1" applyFont="1" applyFill="1" applyBorder="1" applyAlignment="1">
      <alignment horizontal="center" vertical="center"/>
    </xf>
    <xf numFmtId="0" fontId="15" fillId="3" borderId="1" xfId="1" applyFont="1" applyFill="1" applyBorder="1" applyAlignment="1">
      <alignment horizontal="center" vertical="center" wrapText="1"/>
    </xf>
    <xf numFmtId="44" fontId="15" fillId="3" borderId="1" xfId="1" applyNumberFormat="1" applyFont="1" applyFill="1" applyBorder="1" applyAlignment="1">
      <alignment horizontal="center" vertical="center"/>
    </xf>
    <xf numFmtId="44" fontId="15" fillId="3" borderId="1" xfId="1" applyNumberFormat="1" applyFont="1" applyFill="1" applyBorder="1" applyAlignment="1">
      <alignment horizontal="center" vertical="center" wrapText="1"/>
    </xf>
    <xf numFmtId="0" fontId="16" fillId="0" borderId="0" xfId="1" applyFont="1"/>
    <xf numFmtId="44" fontId="17" fillId="0" borderId="1" xfId="1" applyNumberFormat="1" applyFont="1" applyBorder="1" applyAlignment="1">
      <alignment horizontal="right" vertical="center"/>
    </xf>
    <xf numFmtId="44" fontId="18" fillId="4" borderId="1" xfId="1" applyNumberFormat="1" applyFont="1" applyFill="1" applyBorder="1" applyAlignment="1">
      <alignment horizontal="right" vertical="center"/>
    </xf>
    <xf numFmtId="0" fontId="1" fillId="5" borderId="1" xfId="1" applyFill="1" applyBorder="1" applyAlignment="1">
      <alignment horizontal="center" vertical="center" wrapText="1"/>
    </xf>
    <xf numFmtId="0" fontId="1" fillId="5" borderId="1" xfId="1" applyFill="1" applyBorder="1" applyAlignment="1">
      <alignment vertical="center" wrapText="1"/>
    </xf>
    <xf numFmtId="164" fontId="1" fillId="5" borderId="1" xfId="1" applyNumberFormat="1" applyFill="1" applyBorder="1" applyAlignment="1">
      <alignment horizontal="center" vertical="center" wrapText="1"/>
    </xf>
    <xf numFmtId="0" fontId="1" fillId="0" borderId="1" xfId="1" applyBorder="1"/>
    <xf numFmtId="0" fontId="1" fillId="0" borderId="4" xfId="1" applyBorder="1"/>
    <xf numFmtId="0" fontId="2" fillId="0" borderId="0" xfId="1" applyFont="1"/>
    <xf numFmtId="44" fontId="2" fillId="0" borderId="0" xfId="1" applyNumberFormat="1" applyFont="1"/>
    <xf numFmtId="44" fontId="2" fillId="0" borderId="0" xfId="1" applyNumberFormat="1" applyFont="1" applyAlignment="1">
      <alignment horizontal="left"/>
    </xf>
    <xf numFmtId="0" fontId="21" fillId="0" borderId="16" xfId="0" applyFont="1" applyBorder="1" applyAlignment="1">
      <alignment horizontal="center" vertical="top"/>
    </xf>
    <xf numFmtId="0" fontId="21" fillId="0" borderId="6" xfId="0" applyFont="1" applyBorder="1" applyAlignment="1">
      <alignment horizontal="center"/>
    </xf>
    <xf numFmtId="0" fontId="21" fillId="0" borderId="1" xfId="0" applyFont="1" applyBorder="1" applyAlignment="1">
      <alignment horizontal="left" wrapText="1"/>
    </xf>
    <xf numFmtId="0" fontId="21" fillId="0" borderId="1" xfId="0" applyFont="1" applyBorder="1" applyAlignment="1">
      <alignment horizontal="center"/>
    </xf>
    <xf numFmtId="0" fontId="15" fillId="3" borderId="8" xfId="1" applyFont="1" applyFill="1" applyBorder="1" applyAlignment="1">
      <alignment horizontal="center" vertical="center" wrapText="1"/>
    </xf>
    <xf numFmtId="0" fontId="21" fillId="0" borderId="18" xfId="0" applyFont="1" applyBorder="1" applyAlignment="1">
      <alignment horizontal="left" wrapText="1"/>
    </xf>
    <xf numFmtId="44" fontId="17" fillId="0" borderId="6" xfId="1" applyNumberFormat="1" applyFont="1" applyBorder="1" applyAlignment="1">
      <alignment horizontal="right" vertical="center"/>
    </xf>
    <xf numFmtId="0" fontId="21" fillId="0" borderId="6" xfId="0" applyFont="1" applyBorder="1" applyAlignment="1">
      <alignment horizontal="left" wrapText="1"/>
    </xf>
    <xf numFmtId="0" fontId="21" fillId="0" borderId="1" xfId="0" applyFont="1" applyBorder="1" applyAlignment="1">
      <alignment wrapText="1"/>
    </xf>
    <xf numFmtId="0" fontId="17" fillId="0" borderId="1" xfId="0" applyFont="1" applyBorder="1" applyAlignment="1">
      <alignment wrapText="1"/>
    </xf>
    <xf numFmtId="0" fontId="17" fillId="0" borderId="1" xfId="0" applyFont="1" applyBorder="1" applyAlignment="1">
      <alignment horizontal="center"/>
    </xf>
    <xf numFmtId="0" fontId="21" fillId="0" borderId="15" xfId="0" applyFont="1" applyBorder="1" applyAlignment="1">
      <alignment horizontal="center" vertical="top"/>
    </xf>
    <xf numFmtId="0" fontId="21" fillId="0" borderId="17" xfId="0" applyFont="1" applyBorder="1" applyAlignment="1">
      <alignment horizontal="center" vertical="top"/>
    </xf>
    <xf numFmtId="3" fontId="17" fillId="0" borderId="1" xfId="0" applyNumberFormat="1" applyFont="1" applyBorder="1" applyAlignment="1">
      <alignment horizontal="center"/>
    </xf>
    <xf numFmtId="0" fontId="17" fillId="0" borderId="8" xfId="0" applyFont="1" applyBorder="1" applyAlignment="1">
      <alignment wrapText="1"/>
    </xf>
    <xf numFmtId="0" fontId="26" fillId="0" borderId="0" xfId="1" applyFont="1"/>
    <xf numFmtId="44" fontId="1" fillId="0" borderId="0" xfId="1" applyNumberFormat="1"/>
    <xf numFmtId="0" fontId="21" fillId="0" borderId="8" xfId="0" applyFont="1" applyBorder="1" applyAlignment="1">
      <alignment horizontal="left" wrapText="1"/>
    </xf>
    <xf numFmtId="165" fontId="27" fillId="0" borderId="6" xfId="0" applyNumberFormat="1" applyFont="1" applyBorder="1" applyAlignment="1">
      <alignment horizontal="center"/>
    </xf>
    <xf numFmtId="165" fontId="27" fillId="0" borderId="1" xfId="0" applyNumberFormat="1" applyFont="1" applyBorder="1" applyAlignment="1">
      <alignment horizontal="center"/>
    </xf>
    <xf numFmtId="44" fontId="26" fillId="0" borderId="0" xfId="1" applyNumberFormat="1" applyFont="1"/>
    <xf numFmtId="0" fontId="17" fillId="9" borderId="1" xfId="0" applyFont="1" applyFill="1" applyBorder="1" applyAlignment="1">
      <alignment wrapText="1"/>
    </xf>
    <xf numFmtId="1" fontId="17" fillId="9" borderId="1" xfId="0" applyNumberFormat="1" applyFont="1" applyFill="1" applyBorder="1" applyAlignment="1">
      <alignment horizontal="center"/>
    </xf>
    <xf numFmtId="0" fontId="21" fillId="0" borderId="13" xfId="0" applyFont="1" applyBorder="1" applyAlignment="1">
      <alignment horizontal="center" vertical="top"/>
    </xf>
    <xf numFmtId="0" fontId="21" fillId="10" borderId="6" xfId="0" applyFont="1" applyFill="1" applyBorder="1" applyAlignment="1">
      <alignment horizontal="left" wrapText="1"/>
    </xf>
    <xf numFmtId="0" fontId="21" fillId="10" borderId="1" xfId="0" applyFont="1" applyFill="1" applyBorder="1" applyAlignment="1">
      <alignment wrapText="1"/>
    </xf>
    <xf numFmtId="0" fontId="17" fillId="10" borderId="1" xfId="0" applyFont="1" applyFill="1" applyBorder="1" applyAlignment="1">
      <alignment wrapText="1"/>
    </xf>
    <xf numFmtId="3" fontId="21" fillId="9" borderId="1" xfId="0" applyNumberFormat="1" applyFont="1" applyFill="1" applyBorder="1" applyAlignment="1">
      <alignment horizontal="center"/>
    </xf>
    <xf numFmtId="0" fontId="1" fillId="9" borderId="0" xfId="1" applyFill="1"/>
    <xf numFmtId="3" fontId="21" fillId="11" borderId="1" xfId="0" applyNumberFormat="1" applyFont="1" applyFill="1" applyBorder="1" applyAlignment="1">
      <alignment horizontal="center"/>
    </xf>
    <xf numFmtId="3" fontId="17" fillId="9" borderId="1" xfId="0" applyNumberFormat="1" applyFont="1" applyFill="1" applyBorder="1" applyAlignment="1">
      <alignment horizontal="center"/>
    </xf>
    <xf numFmtId="0" fontId="21" fillId="9" borderId="1" xfId="0" applyFont="1" applyFill="1" applyBorder="1" applyAlignment="1">
      <alignment horizontal="center"/>
    </xf>
    <xf numFmtId="0" fontId="5" fillId="9" borderId="0" xfId="1" applyFont="1" applyFill="1"/>
    <xf numFmtId="43" fontId="30" fillId="0" borderId="0" xfId="1" applyNumberFormat="1" applyFont="1"/>
    <xf numFmtId="43" fontId="30" fillId="0" borderId="0" xfId="1" applyNumberFormat="1" applyFont="1" applyAlignment="1">
      <alignment vertical="center"/>
    </xf>
    <xf numFmtId="43" fontId="31" fillId="0" borderId="0" xfId="1" applyNumberFormat="1" applyFont="1"/>
    <xf numFmtId="43" fontId="26" fillId="0" borderId="0" xfId="1" applyNumberFormat="1" applyFont="1"/>
    <xf numFmtId="0" fontId="33" fillId="0" borderId="18" xfId="0" applyFont="1" applyBorder="1" applyAlignment="1">
      <alignment horizontal="left" vertical="center" wrapText="1"/>
    </xf>
    <xf numFmtId="0" fontId="33" fillId="0" borderId="1" xfId="0" applyFont="1" applyBorder="1" applyAlignment="1">
      <alignment horizontal="left" vertical="center" wrapText="1"/>
    </xf>
    <xf numFmtId="0" fontId="35" fillId="0" borderId="0" xfId="1" applyFont="1" applyAlignment="1">
      <alignment horizontal="center" vertical="center"/>
    </xf>
    <xf numFmtId="0" fontId="17" fillId="0" borderId="1" xfId="0" applyFont="1" applyBorder="1" applyAlignment="1">
      <alignment vertical="center" wrapText="1"/>
    </xf>
    <xf numFmtId="0" fontId="33" fillId="0" borderId="1" xfId="0" applyFont="1" applyBorder="1" applyAlignment="1">
      <alignment vertical="center" wrapText="1"/>
    </xf>
    <xf numFmtId="0" fontId="33" fillId="0" borderId="1" xfId="0" applyFont="1" applyBorder="1" applyAlignment="1">
      <alignment wrapText="1"/>
    </xf>
    <xf numFmtId="0" fontId="32" fillId="0" borderId="0" xfId="1" applyFont="1" applyAlignment="1">
      <alignment horizontal="center" vertical="center"/>
    </xf>
    <xf numFmtId="0" fontId="36" fillId="0" borderId="0" xfId="1" applyFont="1" applyAlignment="1">
      <alignment horizontal="center" vertical="center"/>
    </xf>
    <xf numFmtId="44" fontId="32" fillId="0" borderId="0" xfId="1" applyNumberFormat="1" applyFont="1" applyAlignment="1">
      <alignment horizontal="center" vertical="center"/>
    </xf>
    <xf numFmtId="0" fontId="33" fillId="0" borderId="16" xfId="0" applyFont="1" applyBorder="1" applyAlignment="1">
      <alignment horizontal="center" vertical="center" wrapText="1"/>
    </xf>
    <xf numFmtId="0" fontId="33" fillId="0" borderId="6" xfId="0" applyFont="1" applyBorder="1" applyAlignment="1">
      <alignment horizontal="center" vertical="center" wrapText="1"/>
    </xf>
    <xf numFmtId="165" fontId="34" fillId="0" borderId="6" xfId="0" applyNumberFormat="1" applyFont="1" applyBorder="1" applyAlignment="1">
      <alignment horizontal="center" vertical="center" wrapText="1"/>
    </xf>
    <xf numFmtId="44" fontId="33" fillId="0" borderId="6" xfId="1" applyNumberFormat="1" applyFont="1" applyBorder="1" applyAlignment="1">
      <alignment horizontal="center" vertical="center" wrapText="1"/>
    </xf>
    <xf numFmtId="44" fontId="35" fillId="0" borderId="0" xfId="1" applyNumberFormat="1" applyFont="1" applyAlignment="1">
      <alignment horizontal="center" vertical="center" wrapText="1"/>
    </xf>
    <xf numFmtId="0" fontId="32" fillId="0" borderId="0" xfId="1" applyFont="1" applyAlignment="1">
      <alignment horizontal="center" vertical="center" wrapText="1"/>
    </xf>
    <xf numFmtId="0" fontId="16" fillId="0" borderId="0" xfId="1" applyFont="1" applyAlignment="1">
      <alignment wrapText="1"/>
    </xf>
    <xf numFmtId="0" fontId="33" fillId="0" borderId="1" xfId="0" applyFont="1" applyBorder="1" applyAlignment="1">
      <alignment horizontal="center" vertical="center" wrapText="1"/>
    </xf>
    <xf numFmtId="0" fontId="2" fillId="0" borderId="0" xfId="0" applyFont="1" applyAlignment="1">
      <alignment horizontal="center" vertical="center"/>
    </xf>
    <xf numFmtId="0" fontId="37" fillId="12" borderId="1" xfId="0" applyFont="1" applyFill="1" applyBorder="1" applyAlignment="1">
      <alignment horizontal="center" vertical="center" wrapText="1"/>
    </xf>
    <xf numFmtId="0" fontId="37" fillId="12" borderId="2" xfId="0" applyFont="1" applyFill="1" applyBorder="1" applyAlignment="1">
      <alignment horizontal="center" vertical="center" wrapText="1"/>
    </xf>
    <xf numFmtId="0" fontId="0" fillId="0" borderId="0" xfId="0" applyAlignment="1">
      <alignment horizontal="center" vertical="center"/>
    </xf>
    <xf numFmtId="0" fontId="37" fillId="12" borderId="1" xfId="0" applyFont="1" applyFill="1" applyBorder="1" applyAlignment="1">
      <alignment horizontal="center" vertical="center"/>
    </xf>
    <xf numFmtId="0" fontId="2" fillId="0" borderId="13" xfId="0" applyFont="1" applyBorder="1" applyAlignment="1">
      <alignment horizontal="center" vertical="center"/>
    </xf>
    <xf numFmtId="0" fontId="37" fillId="12" borderId="6" xfId="0" applyFont="1" applyFill="1" applyBorder="1" applyAlignment="1">
      <alignment horizontal="center" vertical="center"/>
    </xf>
    <xf numFmtId="9" fontId="37" fillId="12" borderId="6" xfId="0" applyNumberFormat="1" applyFont="1" applyFill="1" applyBorder="1" applyAlignment="1">
      <alignment horizontal="center" vertical="center"/>
    </xf>
    <xf numFmtId="9" fontId="37" fillId="13" borderId="6" xfId="0" applyNumberFormat="1" applyFont="1" applyFill="1" applyBorder="1" applyAlignment="1">
      <alignment horizontal="center" vertical="center"/>
    </xf>
    <xf numFmtId="0" fontId="22" fillId="0" borderId="0" xfId="0" applyFont="1" applyAlignment="1">
      <alignment horizontal="center" vertical="center"/>
    </xf>
    <xf numFmtId="0" fontId="2" fillId="14" borderId="13" xfId="0" applyFont="1" applyFill="1" applyBorder="1" applyAlignment="1">
      <alignment horizontal="center" vertical="center"/>
    </xf>
    <xf numFmtId="2" fontId="2" fillId="0" borderId="13" xfId="0" applyNumberFormat="1" applyFont="1" applyBorder="1" applyAlignment="1">
      <alignment horizontal="center" vertical="center"/>
    </xf>
    <xf numFmtId="2" fontId="37" fillId="12" borderId="2" xfId="0" applyNumberFormat="1" applyFont="1" applyFill="1" applyBorder="1" applyAlignment="1">
      <alignment horizontal="center" vertical="center" wrapText="1"/>
    </xf>
    <xf numFmtId="2" fontId="2" fillId="0" borderId="0" xfId="0" applyNumberFormat="1" applyFont="1" applyAlignment="1">
      <alignment horizontal="center" vertical="center"/>
    </xf>
    <xf numFmtId="2" fontId="22" fillId="0" borderId="0" xfId="0" applyNumberFormat="1" applyFont="1" applyAlignment="1">
      <alignment horizontal="center" vertical="center"/>
    </xf>
    <xf numFmtId="2" fontId="0" fillId="0" borderId="0" xfId="0" applyNumberFormat="1" applyAlignment="1">
      <alignment horizontal="center" vertical="center"/>
    </xf>
    <xf numFmtId="43" fontId="2" fillId="0" borderId="1" xfId="0" applyNumberFormat="1" applyFont="1" applyBorder="1" applyAlignment="1">
      <alignment horizontal="center" vertical="center"/>
    </xf>
    <xf numFmtId="43" fontId="22" fillId="0" borderId="6" xfId="0" applyNumberFormat="1" applyFont="1" applyBorder="1" applyAlignment="1">
      <alignment horizontal="center" vertical="center" wrapText="1"/>
    </xf>
    <xf numFmtId="43" fontId="22" fillId="0" borderId="6" xfId="0" applyNumberFormat="1" applyFont="1" applyBorder="1" applyAlignment="1">
      <alignment horizontal="center" vertical="center"/>
    </xf>
    <xf numFmtId="43" fontId="22" fillId="0" borderId="13" xfId="0" applyNumberFormat="1" applyFont="1" applyBorder="1" applyAlignment="1">
      <alignment horizontal="center" vertical="center"/>
    </xf>
    <xf numFmtId="43" fontId="2" fillId="0" borderId="13" xfId="0" applyNumberFormat="1" applyFont="1" applyBorder="1" applyAlignment="1">
      <alignment horizontal="center" vertical="center"/>
    </xf>
    <xf numFmtId="43" fontId="22" fillId="0" borderId="13" xfId="0" applyNumberFormat="1" applyFont="1" applyBorder="1" applyAlignment="1">
      <alignment horizontal="center" vertical="center" wrapText="1"/>
    </xf>
    <xf numFmtId="0" fontId="10" fillId="14" borderId="13" xfId="0" applyFont="1" applyFill="1" applyBorder="1" applyAlignment="1">
      <alignment horizontal="center" vertical="center"/>
    </xf>
    <xf numFmtId="0" fontId="38" fillId="0" borderId="0" xfId="1" applyFont="1" applyAlignment="1">
      <alignment wrapText="1"/>
    </xf>
    <xf numFmtId="0" fontId="21" fillId="0" borderId="8" xfId="0" applyFont="1" applyBorder="1" applyAlignment="1">
      <alignment horizontal="left" vertical="center" wrapText="1"/>
    </xf>
    <xf numFmtId="0" fontId="21" fillId="0" borderId="6" xfId="0" applyFont="1" applyBorder="1" applyAlignment="1">
      <alignment horizontal="center" vertical="center" wrapText="1"/>
    </xf>
    <xf numFmtId="165" fontId="27" fillId="0" borderId="6"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1" fillId="0" borderId="0" xfId="1" applyAlignment="1">
      <alignment horizontal="left" vertical="center"/>
    </xf>
    <xf numFmtId="0" fontId="17" fillId="0" borderId="1" xfId="0" applyFont="1" applyBorder="1" applyAlignment="1">
      <alignment horizontal="center" vertical="center"/>
    </xf>
    <xf numFmtId="1" fontId="17" fillId="0" borderId="1" xfId="0" applyNumberFormat="1" applyFont="1" applyBorder="1" applyAlignment="1">
      <alignment horizontal="center" vertical="center"/>
    </xf>
    <xf numFmtId="165" fontId="27" fillId="0" borderId="1" xfId="0" applyNumberFormat="1" applyFont="1" applyBorder="1" applyAlignment="1">
      <alignment horizontal="center" vertical="center"/>
    </xf>
    <xf numFmtId="9" fontId="1" fillId="0" borderId="0" xfId="1" applyNumberFormat="1" applyAlignment="1">
      <alignment horizontal="left" vertical="center"/>
    </xf>
    <xf numFmtId="3" fontId="21" fillId="0" borderId="1" xfId="0" applyNumberFormat="1" applyFont="1" applyBorder="1" applyAlignment="1">
      <alignment horizontal="center"/>
    </xf>
    <xf numFmtId="1" fontId="17" fillId="0" borderId="1" xfId="0" applyNumberFormat="1" applyFont="1" applyBorder="1" applyAlignment="1">
      <alignment horizontal="center"/>
    </xf>
    <xf numFmtId="0" fontId="17" fillId="0" borderId="16" xfId="0" applyFont="1" applyBorder="1" applyAlignment="1">
      <alignment horizontal="center" vertical="center" wrapText="1"/>
    </xf>
    <xf numFmtId="0" fontId="17" fillId="0" borderId="8" xfId="0" applyFont="1" applyBorder="1" applyAlignment="1">
      <alignment horizontal="left" vertical="center" wrapText="1"/>
    </xf>
    <xf numFmtId="0" fontId="17" fillId="0" borderId="6" xfId="0" applyFont="1" applyBorder="1" applyAlignment="1">
      <alignment horizontal="center" vertical="center" wrapText="1"/>
    </xf>
    <xf numFmtId="0" fontId="17" fillId="0" borderId="1" xfId="0" applyFont="1" applyBorder="1" applyAlignment="1">
      <alignment horizontal="center" vertical="center" wrapText="1"/>
    </xf>
    <xf numFmtId="165" fontId="39" fillId="0" borderId="6" xfId="0" applyNumberFormat="1" applyFont="1" applyBorder="1" applyAlignment="1">
      <alignment horizontal="center" vertical="center" wrapText="1"/>
    </xf>
    <xf numFmtId="44" fontId="1" fillId="0" borderId="0" xfId="1" applyNumberFormat="1" applyAlignment="1">
      <alignment horizontal="center" vertical="center" wrapText="1"/>
    </xf>
    <xf numFmtId="0" fontId="1" fillId="0" borderId="0" xfId="1" applyAlignment="1">
      <alignment horizontal="center" vertical="center"/>
    </xf>
    <xf numFmtId="0" fontId="17" fillId="0" borderId="16" xfId="0" applyFont="1" applyBorder="1" applyAlignment="1">
      <alignment horizontal="center" vertical="top"/>
    </xf>
    <xf numFmtId="0" fontId="1" fillId="0" borderId="0" xfId="1" applyAlignment="1">
      <alignment horizontal="center" vertical="center" wrapText="1"/>
    </xf>
    <xf numFmtId="49" fontId="22" fillId="4" borderId="6" xfId="1" applyNumberFormat="1" applyFont="1" applyFill="1" applyBorder="1" applyAlignment="1">
      <alignment horizontal="right" vertical="center"/>
    </xf>
    <xf numFmtId="49" fontId="22" fillId="4" borderId="1" xfId="1" applyNumberFormat="1" applyFont="1" applyFill="1" applyBorder="1" applyAlignment="1">
      <alignment horizontal="right" vertical="center"/>
    </xf>
    <xf numFmtId="0" fontId="40" fillId="2" borderId="4" xfId="1" applyFont="1" applyFill="1" applyBorder="1" applyAlignment="1">
      <alignment horizontal="left" vertical="center" wrapText="1"/>
    </xf>
    <xf numFmtId="0" fontId="40" fillId="2" borderId="3" xfId="1" applyFont="1" applyFill="1" applyBorder="1" applyAlignment="1">
      <alignment horizontal="left" vertical="center" wrapText="1"/>
    </xf>
    <xf numFmtId="0" fontId="40" fillId="2" borderId="2" xfId="1" applyFont="1" applyFill="1" applyBorder="1" applyAlignment="1">
      <alignment horizontal="left" vertical="center" wrapText="1"/>
    </xf>
    <xf numFmtId="0" fontId="19" fillId="8" borderId="4" xfId="1" applyFont="1" applyFill="1" applyBorder="1" applyAlignment="1">
      <alignment horizontal="right" vertical="center" wrapText="1"/>
    </xf>
    <xf numFmtId="0" fontId="0" fillId="0" borderId="3" xfId="0" applyBorder="1" applyAlignment="1">
      <alignment horizontal="right" vertical="center" wrapText="1"/>
    </xf>
    <xf numFmtId="0" fontId="0" fillId="0" borderId="2" xfId="0" applyBorder="1" applyAlignment="1">
      <alignment horizontal="right" vertical="center" wrapText="1"/>
    </xf>
    <xf numFmtId="164" fontId="19" fillId="8" borderId="4" xfId="1" applyNumberFormat="1" applyFont="1" applyFill="1" applyBorder="1" applyAlignment="1">
      <alignment horizontal="center" vertical="center" wrapText="1"/>
    </xf>
    <xf numFmtId="0" fontId="0" fillId="0" borderId="2" xfId="0" applyBorder="1" applyAlignment="1">
      <alignment horizontal="center" vertical="center" wrapText="1"/>
    </xf>
    <xf numFmtId="0" fontId="3" fillId="0" borderId="9" xfId="1" applyFont="1" applyBorder="1" applyAlignment="1">
      <alignment horizontal="left" vertical="center" wrapText="1"/>
    </xf>
    <xf numFmtId="0" fontId="3" fillId="0" borderId="10" xfId="1" applyFont="1" applyBorder="1" applyAlignment="1">
      <alignment horizontal="left" vertical="center" wrapText="1"/>
    </xf>
    <xf numFmtId="0" fontId="3" fillId="0" borderId="11" xfId="1" applyFont="1" applyBorder="1" applyAlignment="1">
      <alignment horizontal="left" vertical="center" wrapText="1"/>
    </xf>
    <xf numFmtId="0" fontId="20" fillId="0" borderId="14" xfId="1" applyFont="1" applyBorder="1"/>
    <xf numFmtId="0" fontId="20" fillId="0" borderId="5" xfId="1" applyFont="1" applyBorder="1"/>
    <xf numFmtId="0" fontId="20" fillId="0" borderId="13" xfId="1" applyFont="1" applyBorder="1"/>
    <xf numFmtId="0" fontId="6" fillId="0" borderId="3" xfId="1" applyFont="1" applyBorder="1" applyAlignment="1">
      <alignment horizontal="center" vertical="top"/>
    </xf>
    <xf numFmtId="0" fontId="6" fillId="0" borderId="2" xfId="1" applyFont="1" applyBorder="1" applyAlignment="1">
      <alignment horizontal="center" vertical="top"/>
    </xf>
    <xf numFmtId="0" fontId="23" fillId="6" borderId="8" xfId="1" applyFont="1" applyFill="1" applyBorder="1" applyAlignment="1">
      <alignment horizontal="left" vertical="center"/>
    </xf>
    <xf numFmtId="0" fontId="24" fillId="6" borderId="8" xfId="1" applyFont="1" applyFill="1" applyBorder="1" applyAlignment="1">
      <alignment horizontal="left" vertical="center"/>
    </xf>
    <xf numFmtId="0" fontId="25" fillId="7" borderId="4" xfId="1" applyFont="1" applyFill="1"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32" fillId="0" borderId="0" xfId="1" applyFont="1" applyAlignment="1">
      <alignment horizontal="center" vertical="center" wrapText="1"/>
    </xf>
    <xf numFmtId="0" fontId="14" fillId="2" borderId="1" xfId="1" applyFont="1" applyFill="1" applyBorder="1" applyAlignment="1">
      <alignment horizontal="center" vertical="center" wrapText="1"/>
    </xf>
    <xf numFmtId="0" fontId="7" fillId="0" borderId="9" xfId="1" applyFont="1" applyBorder="1" applyAlignment="1">
      <alignment horizontal="center" wrapText="1"/>
    </xf>
    <xf numFmtId="0" fontId="7" fillId="0" borderId="10" xfId="1" applyFont="1" applyBorder="1" applyAlignment="1">
      <alignment horizontal="center" wrapText="1"/>
    </xf>
    <xf numFmtId="0" fontId="7" fillId="0" borderId="11" xfId="1" applyFont="1" applyBorder="1" applyAlignment="1">
      <alignment horizontal="center" wrapText="1"/>
    </xf>
    <xf numFmtId="0" fontId="1" fillId="0" borderId="5" xfId="1" applyBorder="1" applyAlignment="1">
      <alignment horizontal="left"/>
    </xf>
    <xf numFmtId="0" fontId="1" fillId="0" borderId="13" xfId="1" applyBorder="1" applyAlignment="1">
      <alignment horizontal="left"/>
    </xf>
    <xf numFmtId="0" fontId="11" fillId="0" borderId="7" xfId="1" applyFont="1" applyBorder="1" applyAlignment="1">
      <alignment horizontal="left" vertical="center" wrapText="1"/>
    </xf>
    <xf numFmtId="0" fontId="11" fillId="0" borderId="18" xfId="1" applyFont="1" applyBorder="1" applyAlignment="1">
      <alignment horizontal="left" vertical="center" wrapText="1"/>
    </xf>
    <xf numFmtId="0" fontId="12" fillId="0" borderId="7" xfId="1" applyFont="1" applyBorder="1" applyAlignment="1">
      <alignment horizontal="left" vertical="top" wrapText="1"/>
    </xf>
    <xf numFmtId="0" fontId="12" fillId="0" borderId="18" xfId="1" applyFont="1" applyBorder="1" applyAlignment="1">
      <alignment horizontal="left" vertical="top" wrapText="1"/>
    </xf>
    <xf numFmtId="0" fontId="14" fillId="2" borderId="1" xfId="1" applyFont="1" applyFill="1" applyBorder="1" applyAlignment="1">
      <alignment horizontal="center" vertical="center"/>
    </xf>
    <xf numFmtId="0" fontId="8" fillId="0" borderId="10" xfId="1" applyFont="1" applyBorder="1" applyAlignment="1">
      <alignment horizontal="center" wrapText="1"/>
    </xf>
    <xf numFmtId="0" fontId="8" fillId="0" borderId="11" xfId="1" applyFont="1" applyBorder="1" applyAlignment="1">
      <alignment horizontal="center" wrapText="1"/>
    </xf>
    <xf numFmtId="0" fontId="8" fillId="0" borderId="0" xfId="1" applyFont="1" applyAlignment="1">
      <alignment horizontal="center" wrapText="1"/>
    </xf>
    <xf numFmtId="0" fontId="8" fillId="0" borderId="12" xfId="1" applyFont="1" applyBorder="1" applyAlignment="1">
      <alignment horizontal="center" wrapText="1"/>
    </xf>
    <xf numFmtId="0" fontId="4" fillId="0" borderId="5" xfId="1" applyFont="1" applyBorder="1" applyAlignment="1">
      <alignment horizontal="left"/>
    </xf>
    <xf numFmtId="0" fontId="4" fillId="0" borderId="13" xfId="1" applyFont="1" applyBorder="1" applyAlignment="1">
      <alignment horizontal="left"/>
    </xf>
    <xf numFmtId="0" fontId="11" fillId="0" borderId="0" xfId="1" applyFont="1" applyAlignment="1">
      <alignment horizontal="left" vertical="center" wrapText="1"/>
    </xf>
    <xf numFmtId="0" fontId="11" fillId="0" borderId="12" xfId="1" applyFont="1" applyBorder="1" applyAlignment="1">
      <alignment horizontal="left" vertical="center" wrapText="1"/>
    </xf>
    <xf numFmtId="0" fontId="12" fillId="0" borderId="0" xfId="1" applyFont="1" applyAlignment="1">
      <alignment horizontal="left" vertical="top" wrapText="1"/>
    </xf>
    <xf numFmtId="0" fontId="12" fillId="0" borderId="12" xfId="1" applyFont="1" applyBorder="1" applyAlignment="1">
      <alignment horizontal="left" vertical="top" wrapText="1"/>
    </xf>
    <xf numFmtId="0" fontId="12" fillId="0" borderId="14" xfId="1" applyFont="1" applyBorder="1" applyAlignment="1">
      <alignment horizontal="left" vertical="top" wrapText="1"/>
    </xf>
    <xf numFmtId="0" fontId="12" fillId="0" borderId="5" xfId="1" applyFont="1" applyBorder="1" applyAlignment="1">
      <alignment horizontal="left" vertical="top" wrapText="1"/>
    </xf>
    <xf numFmtId="0" fontId="12" fillId="0" borderId="13" xfId="1" applyFont="1" applyBorder="1" applyAlignment="1">
      <alignment horizontal="left" vertical="top" wrapText="1"/>
    </xf>
    <xf numFmtId="0" fontId="4" fillId="0" borderId="5" xfId="1" applyFont="1" applyFill="1" applyBorder="1" applyAlignment="1">
      <alignment horizontal="left"/>
    </xf>
    <xf numFmtId="0" fontId="4" fillId="0" borderId="13" xfId="1" applyFont="1" applyFill="1" applyBorder="1" applyAlignment="1">
      <alignment horizontal="left"/>
    </xf>
  </cellXfs>
  <cellStyles count="4">
    <cellStyle name="Comma 2" xfId="3" xr:uid="{9CE24CFA-C9D8-43B1-887E-EC81AF16CB8A}"/>
    <cellStyle name="Normal" xfId="0" builtinId="0"/>
    <cellStyle name="Normal 3" xfId="2" xr:uid="{022301F4-FD64-455C-A4C8-634A5F6F302F}"/>
    <cellStyle name="Normal 5" xfId="1" xr:uid="{54D0185A-47C1-47B8-85F8-FC90F98A79E7}"/>
  </cellStyles>
  <dxfs count="0"/>
  <tableStyles count="0" defaultTableStyle="TableStyleMedium2" defaultPivotStyle="PivotStyleLight16"/>
  <colors>
    <mruColors>
      <color rgb="FF3951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1</xdr:rowOff>
    </xdr:from>
    <xdr:to>
      <xdr:col>1</xdr:col>
      <xdr:colOff>1143000</xdr:colOff>
      <xdr:row>4</xdr:row>
      <xdr:rowOff>253767</xdr:rowOff>
    </xdr:to>
    <xdr:pic>
      <xdr:nvPicPr>
        <xdr:cNvPr id="3" name="Picture 1" descr="Lee-County-logo 2021 small">
          <a:extLst>
            <a:ext uri="{FF2B5EF4-FFF2-40B4-BE49-F238E27FC236}">
              <a16:creationId xmlns:a16="http://schemas.microsoft.com/office/drawing/2014/main" id="{0D57EA82-A6D4-4C6F-A581-B4D5A1F18F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
          <a:ext cx="2309812" cy="9205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30691</xdr:colOff>
      <xdr:row>0</xdr:row>
      <xdr:rowOff>31749</xdr:rowOff>
    </xdr:from>
    <xdr:to>
      <xdr:col>1</xdr:col>
      <xdr:colOff>1866899</xdr:colOff>
      <xdr:row>5</xdr:row>
      <xdr:rowOff>50165</xdr:rowOff>
    </xdr:to>
    <xdr:pic>
      <xdr:nvPicPr>
        <xdr:cNvPr id="2" name="Picture 1" descr="LEELOGOB">
          <a:extLst>
            <a:ext uri="{FF2B5EF4-FFF2-40B4-BE49-F238E27FC236}">
              <a16:creationId xmlns:a16="http://schemas.microsoft.com/office/drawing/2014/main" id="{E5E5CB1C-BAD9-483D-BF5C-3463F702AD80}"/>
            </a:ext>
          </a:extLst>
        </xdr:cNvPr>
        <xdr:cNvPicPr/>
      </xdr:nvPicPr>
      <xdr:blipFill>
        <a:blip xmlns:r="http://schemas.openxmlformats.org/officeDocument/2006/relationships" r:embed="rId1" cstate="print"/>
        <a:srcRect/>
        <a:stretch>
          <a:fillRect/>
        </a:stretch>
      </xdr:blipFill>
      <xdr:spPr bwMode="auto">
        <a:xfrm>
          <a:off x="30691" y="31749"/>
          <a:ext cx="3238288" cy="1134111"/>
        </a:xfrm>
        <a:prstGeom prst="rect">
          <a:avLst/>
        </a:prstGeom>
        <a:noFill/>
        <a:ln w="9525">
          <a:noFill/>
          <a:miter lim="800000"/>
          <a:headEnd/>
          <a:tailEnd/>
        </a:ln>
      </xdr:spPr>
    </xdr:pic>
    <xdr:clientData/>
  </xdr:twoCellAnchor>
  <xdr:twoCellAnchor editAs="oneCell">
    <xdr:from>
      <xdr:col>0</xdr:col>
      <xdr:colOff>30691</xdr:colOff>
      <xdr:row>0</xdr:row>
      <xdr:rowOff>31749</xdr:rowOff>
    </xdr:from>
    <xdr:to>
      <xdr:col>1</xdr:col>
      <xdr:colOff>1866899</xdr:colOff>
      <xdr:row>5</xdr:row>
      <xdr:rowOff>114300</xdr:rowOff>
    </xdr:to>
    <xdr:pic>
      <xdr:nvPicPr>
        <xdr:cNvPr id="3" name="Picture 2" descr="LEELOGOB">
          <a:extLst>
            <a:ext uri="{FF2B5EF4-FFF2-40B4-BE49-F238E27FC236}">
              <a16:creationId xmlns:a16="http://schemas.microsoft.com/office/drawing/2014/main" id="{D878D604-DA40-41A8-A1A6-CC5C18B3F9B3}"/>
            </a:ext>
          </a:extLst>
        </xdr:cNvPr>
        <xdr:cNvPicPr/>
      </xdr:nvPicPr>
      <xdr:blipFill>
        <a:blip xmlns:r="http://schemas.openxmlformats.org/officeDocument/2006/relationships" r:embed="rId1" cstate="print"/>
        <a:srcRect/>
        <a:stretch>
          <a:fillRect/>
        </a:stretch>
      </xdr:blipFill>
      <xdr:spPr bwMode="auto">
        <a:xfrm>
          <a:off x="30691" y="31749"/>
          <a:ext cx="3238288" cy="121031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0D91F-7129-4FE4-9FCB-CEA6A9A9F8AC}">
  <sheetPr>
    <pageSetUpPr fitToPage="1"/>
  </sheetPr>
  <dimension ref="A1:DS93"/>
  <sheetViews>
    <sheetView showGridLines="0" tabSelected="1" view="pageBreakPreview" zoomScale="80" zoomScaleNormal="70" zoomScaleSheetLayoutView="80" workbookViewId="0">
      <selection activeCell="B7" sqref="B7:F7"/>
    </sheetView>
  </sheetViews>
  <sheetFormatPr defaultColWidth="9.140625" defaultRowHeight="15"/>
  <cols>
    <col min="1" max="1" width="17.42578125" style="30" bestFit="1" customWidth="1"/>
    <col min="2" max="2" width="96.7109375" style="30" customWidth="1"/>
    <col min="3" max="3" width="13.140625" style="30" bestFit="1" customWidth="1"/>
    <col min="4" max="4" width="14.42578125" style="30" bestFit="1" customWidth="1"/>
    <col min="5" max="5" width="15.42578125" style="31" bestFit="1" customWidth="1"/>
    <col min="6" max="6" width="21.140625" style="32" bestFit="1" customWidth="1"/>
    <col min="7" max="7" width="9.7109375" style="76" customWidth="1"/>
    <col min="8" max="8" width="9.140625" style="76"/>
    <col min="9" max="16384" width="9.140625" style="2"/>
  </cols>
  <sheetData>
    <row r="1" spans="1:8" ht="12.75">
      <c r="A1" s="1"/>
      <c r="B1" s="156" t="s">
        <v>223</v>
      </c>
      <c r="C1" s="157"/>
      <c r="D1" s="157"/>
      <c r="E1" s="157"/>
      <c r="F1" s="158"/>
    </row>
    <row r="2" spans="1:8" ht="12.75">
      <c r="A2" s="3"/>
      <c r="B2" s="156"/>
      <c r="C2" s="157"/>
      <c r="D2" s="157"/>
      <c r="E2" s="157"/>
      <c r="F2" s="158"/>
    </row>
    <row r="3" spans="1:8" s="4" customFormat="1" ht="12.75">
      <c r="A3" s="3"/>
      <c r="B3" s="156"/>
      <c r="C3" s="157"/>
      <c r="D3" s="157"/>
      <c r="E3" s="157"/>
      <c r="F3" s="158"/>
      <c r="G3" s="76"/>
      <c r="H3" s="76"/>
    </row>
    <row r="4" spans="1:8" ht="12.75">
      <c r="A4" s="3"/>
      <c r="B4" s="156"/>
      <c r="C4" s="157"/>
      <c r="D4" s="157"/>
      <c r="E4" s="157"/>
      <c r="F4" s="158"/>
    </row>
    <row r="5" spans="1:8" ht="20.25">
      <c r="A5" s="3"/>
      <c r="B5" s="5"/>
      <c r="C5" s="5"/>
      <c r="D5" s="5"/>
      <c r="E5" s="6"/>
      <c r="F5" s="7"/>
    </row>
    <row r="6" spans="1:8" ht="12.75">
      <c r="A6" s="3"/>
      <c r="B6" s="2"/>
      <c r="C6" s="2"/>
      <c r="D6" s="8"/>
      <c r="E6" s="9"/>
      <c r="F6" s="10"/>
    </row>
    <row r="7" spans="1:8" ht="12.75">
      <c r="A7" s="11" t="s">
        <v>1</v>
      </c>
      <c r="B7" s="159"/>
      <c r="C7" s="159"/>
      <c r="D7" s="159"/>
      <c r="E7" s="159"/>
      <c r="F7" s="160"/>
    </row>
    <row r="8" spans="1:8" ht="12.75">
      <c r="A8" s="3"/>
      <c r="B8" s="2"/>
      <c r="C8" s="2"/>
      <c r="D8" s="8"/>
      <c r="E8" s="9"/>
      <c r="F8" s="10"/>
    </row>
    <row r="9" spans="1:8" ht="12.75">
      <c r="A9" s="11" t="s">
        <v>2</v>
      </c>
      <c r="B9" s="179" t="s">
        <v>222</v>
      </c>
      <c r="C9" s="179"/>
      <c r="D9" s="179"/>
      <c r="E9" s="179"/>
      <c r="F9" s="180"/>
      <c r="G9" s="72"/>
    </row>
    <row r="10" spans="1:8" ht="12.75">
      <c r="A10" s="3"/>
      <c r="B10" s="2"/>
      <c r="C10" s="2"/>
      <c r="D10" s="8"/>
      <c r="E10" s="9"/>
      <c r="F10" s="10"/>
    </row>
    <row r="11" spans="1:8" ht="12.75">
      <c r="A11" s="161" t="s">
        <v>3</v>
      </c>
      <c r="B11" s="161"/>
      <c r="C11" s="161"/>
      <c r="D11" s="161"/>
      <c r="E11" s="161"/>
      <c r="F11" s="162"/>
    </row>
    <row r="12" spans="1:8" ht="12.75">
      <c r="A12" s="163" t="s">
        <v>4</v>
      </c>
      <c r="B12" s="163"/>
      <c r="C12" s="163"/>
      <c r="D12" s="163"/>
      <c r="E12" s="163"/>
      <c r="F12" s="164"/>
    </row>
    <row r="13" spans="1:8" ht="12.75">
      <c r="A13" s="163"/>
      <c r="B13" s="163"/>
      <c r="C13" s="163"/>
      <c r="D13" s="163"/>
      <c r="E13" s="163"/>
      <c r="F13" s="164"/>
    </row>
    <row r="14" spans="1:8" ht="12.75">
      <c r="A14" s="163"/>
      <c r="B14" s="163"/>
      <c r="C14" s="163"/>
      <c r="D14" s="163"/>
      <c r="E14" s="163"/>
      <c r="F14" s="164"/>
    </row>
    <row r="15" spans="1:8" ht="132.6" customHeight="1">
      <c r="A15" s="163"/>
      <c r="B15" s="163"/>
      <c r="C15" s="163"/>
      <c r="D15" s="163"/>
      <c r="E15" s="163"/>
      <c r="F15" s="164"/>
    </row>
    <row r="16" spans="1:8" ht="12.75">
      <c r="A16" s="13"/>
      <c r="B16" s="14"/>
      <c r="C16" s="14"/>
      <c r="D16" s="14"/>
      <c r="E16" s="15"/>
      <c r="F16" s="16"/>
    </row>
    <row r="17" spans="1:123" s="17" customFormat="1" ht="23.25">
      <c r="A17" s="155" t="s">
        <v>221</v>
      </c>
      <c r="B17" s="155"/>
      <c r="C17" s="155"/>
      <c r="D17" s="155"/>
      <c r="E17" s="155"/>
      <c r="F17" s="155"/>
      <c r="G17" s="76"/>
      <c r="H17" s="77"/>
    </row>
    <row r="18" spans="1:123" s="17" customFormat="1" ht="20.25">
      <c r="A18" s="133" t="s">
        <v>194</v>
      </c>
      <c r="B18" s="134"/>
      <c r="C18" s="134"/>
      <c r="D18" s="134"/>
      <c r="E18" s="134"/>
      <c r="F18" s="135"/>
      <c r="G18" s="76"/>
      <c r="H18" s="77"/>
    </row>
    <row r="19" spans="1:123" s="17" customFormat="1" ht="18.75">
      <c r="A19" s="149" t="s">
        <v>7</v>
      </c>
      <c r="B19" s="149"/>
      <c r="C19" s="149"/>
      <c r="D19" s="149"/>
      <c r="E19" s="149"/>
      <c r="F19" s="149"/>
      <c r="G19" s="77"/>
      <c r="H19" s="77"/>
    </row>
    <row r="20" spans="1:123" s="22" customFormat="1" ht="54">
      <c r="A20" s="18" t="s">
        <v>8</v>
      </c>
      <c r="B20" s="18" t="s">
        <v>9</v>
      </c>
      <c r="C20" s="19" t="s">
        <v>10</v>
      </c>
      <c r="D20" s="19" t="s">
        <v>11</v>
      </c>
      <c r="E20" s="20" t="s">
        <v>12</v>
      </c>
      <c r="F20" s="21" t="s">
        <v>13</v>
      </c>
      <c r="G20" s="76"/>
      <c r="H20" s="76"/>
    </row>
    <row r="21" spans="1:123" s="85" customFormat="1" ht="36">
      <c r="A21" s="79" t="s">
        <v>139</v>
      </c>
      <c r="B21" s="70" t="s">
        <v>151</v>
      </c>
      <c r="C21" s="80" t="s">
        <v>15</v>
      </c>
      <c r="D21" s="80">
        <v>1</v>
      </c>
      <c r="E21" s="81"/>
      <c r="F21" s="82">
        <f>E21*D21</f>
        <v>0</v>
      </c>
      <c r="G21" s="83"/>
      <c r="H21" s="84"/>
    </row>
    <row r="22" spans="1:123" s="85" customFormat="1" ht="36">
      <c r="A22" s="79" t="s">
        <v>17</v>
      </c>
      <c r="B22" s="71" t="s">
        <v>16</v>
      </c>
      <c r="C22" s="80" t="s">
        <v>15</v>
      </c>
      <c r="D22" s="86">
        <v>1</v>
      </c>
      <c r="E22" s="81"/>
      <c r="F22" s="82">
        <f t="shared" ref="F22:F25" si="0">E22*D22</f>
        <v>0</v>
      </c>
      <c r="G22" s="83"/>
      <c r="H22" s="84"/>
    </row>
    <row r="23" spans="1:123" s="110" customFormat="1" ht="36">
      <c r="A23" s="79" t="s">
        <v>18</v>
      </c>
      <c r="B23" s="123" t="s">
        <v>193</v>
      </c>
      <c r="C23" s="80" t="s">
        <v>15</v>
      </c>
      <c r="D23" s="86">
        <v>1</v>
      </c>
      <c r="E23" s="81"/>
      <c r="F23" s="82">
        <f t="shared" si="0"/>
        <v>0</v>
      </c>
      <c r="G23" s="83"/>
      <c r="H23" s="84"/>
    </row>
    <row r="24" spans="1:123" s="85" customFormat="1" ht="18.75">
      <c r="A24" s="79" t="s">
        <v>20</v>
      </c>
      <c r="B24" s="111" t="s">
        <v>23</v>
      </c>
      <c r="C24" s="112" t="s">
        <v>24</v>
      </c>
      <c r="D24" s="114">
        <v>1500</v>
      </c>
      <c r="E24" s="113"/>
      <c r="F24" s="82">
        <f t="shared" si="0"/>
        <v>0</v>
      </c>
      <c r="G24" s="83"/>
    </row>
    <row r="25" spans="1:123" s="85" customFormat="1" ht="18.75">
      <c r="A25" s="122" t="s">
        <v>21</v>
      </c>
      <c r="B25" s="123" t="s">
        <v>192</v>
      </c>
      <c r="C25" s="124" t="s">
        <v>27</v>
      </c>
      <c r="D25" s="125">
        <v>2000</v>
      </c>
      <c r="E25" s="126"/>
      <c r="F25" s="82">
        <f t="shared" si="0"/>
        <v>0</v>
      </c>
      <c r="G25" s="127"/>
    </row>
    <row r="26" spans="1:123" ht="18">
      <c r="A26" s="131" t="s">
        <v>208</v>
      </c>
      <c r="B26" s="132"/>
      <c r="C26" s="132"/>
      <c r="D26" s="131"/>
      <c r="E26" s="131"/>
      <c r="F26" s="24">
        <f>SUM(F21:F25)</f>
        <v>0</v>
      </c>
    </row>
    <row r="27" spans="1:123" s="28" customFormat="1" ht="18.75">
      <c r="A27" s="149" t="s">
        <v>34</v>
      </c>
      <c r="B27" s="150"/>
      <c r="C27" s="150"/>
      <c r="D27" s="150"/>
      <c r="E27" s="150"/>
      <c r="F27" s="150"/>
      <c r="G27" s="78"/>
      <c r="H27" s="76"/>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row>
    <row r="28" spans="1:123" s="28" customFormat="1" ht="54">
      <c r="A28" s="18" t="s">
        <v>8</v>
      </c>
      <c r="B28" s="18" t="s">
        <v>9</v>
      </c>
      <c r="C28" s="19" t="s">
        <v>10</v>
      </c>
      <c r="D28" s="37" t="s">
        <v>11</v>
      </c>
      <c r="E28" s="20" t="s">
        <v>12</v>
      </c>
      <c r="F28" s="21" t="s">
        <v>13</v>
      </c>
      <c r="G28" s="76"/>
      <c r="H28" s="76"/>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row>
    <row r="29" spans="1:123" s="28" customFormat="1" ht="18.75">
      <c r="A29" s="33" t="s">
        <v>35</v>
      </c>
      <c r="B29" s="40" t="s">
        <v>154</v>
      </c>
      <c r="C29" s="34" t="s">
        <v>15</v>
      </c>
      <c r="D29" s="36">
        <v>1</v>
      </c>
      <c r="E29" s="51"/>
      <c r="F29" s="23">
        <f>E29*D29</f>
        <v>0</v>
      </c>
      <c r="G29" s="76"/>
      <c r="H29" s="76"/>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row>
    <row r="30" spans="1:123" s="28" customFormat="1" ht="18.75">
      <c r="A30" s="44" t="s">
        <v>37</v>
      </c>
      <c r="B30" s="41" t="s">
        <v>155</v>
      </c>
      <c r="C30" s="36" t="s">
        <v>39</v>
      </c>
      <c r="D30" s="36">
        <v>4</v>
      </c>
      <c r="E30" s="52"/>
      <c r="F30" s="23">
        <f t="shared" ref="F30:F70" si="1">E30*D30</f>
        <v>0</v>
      </c>
      <c r="G30" s="76"/>
      <c r="H30" s="76"/>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row>
    <row r="31" spans="1:123" s="28" customFormat="1" ht="18.600000000000001" customHeight="1">
      <c r="A31" s="44" t="s">
        <v>40</v>
      </c>
      <c r="B31" s="41" t="s">
        <v>153</v>
      </c>
      <c r="C31" s="36" t="s">
        <v>15</v>
      </c>
      <c r="D31" s="36">
        <v>1</v>
      </c>
      <c r="E31" s="52"/>
      <c r="F31" s="23">
        <f t="shared" si="1"/>
        <v>0</v>
      </c>
      <c r="G31" s="76"/>
      <c r="H31" s="76"/>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row>
    <row r="32" spans="1:123" s="28" customFormat="1" ht="18.75">
      <c r="A32" s="44" t="s">
        <v>42</v>
      </c>
      <c r="B32" s="41" t="s">
        <v>169</v>
      </c>
      <c r="C32" s="36" t="s">
        <v>15</v>
      </c>
      <c r="D32" s="36">
        <v>1</v>
      </c>
      <c r="E32" s="52"/>
      <c r="F32" s="23">
        <f t="shared" si="1"/>
        <v>0</v>
      </c>
      <c r="G32" s="115"/>
      <c r="H32" s="76"/>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row>
    <row r="33" spans="1:123" s="28" customFormat="1" ht="18.75" customHeight="1">
      <c r="A33" s="44" t="s">
        <v>44</v>
      </c>
      <c r="B33" s="41" t="s">
        <v>158</v>
      </c>
      <c r="C33" s="36" t="s">
        <v>46</v>
      </c>
      <c r="D33" s="36">
        <v>515</v>
      </c>
      <c r="E33" s="52"/>
      <c r="F33" s="23">
        <f t="shared" si="1"/>
        <v>0</v>
      </c>
      <c r="G33" s="76"/>
      <c r="H33" s="76"/>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row>
    <row r="34" spans="1:123" s="28" customFormat="1" ht="18.75" customHeight="1">
      <c r="A34" s="44" t="s">
        <v>47</v>
      </c>
      <c r="B34" s="42" t="s">
        <v>152</v>
      </c>
      <c r="C34" s="36" t="s">
        <v>15</v>
      </c>
      <c r="D34" s="36">
        <v>1</v>
      </c>
      <c r="E34" s="52"/>
      <c r="F34" s="23">
        <f t="shared" si="1"/>
        <v>0</v>
      </c>
      <c r="G34" s="76"/>
      <c r="H34" s="76"/>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row>
    <row r="35" spans="1:123" s="28" customFormat="1" ht="18.75" customHeight="1">
      <c r="A35" s="45" t="s">
        <v>49</v>
      </c>
      <c r="B35" s="41" t="s">
        <v>156</v>
      </c>
      <c r="C35" s="36" t="s">
        <v>46</v>
      </c>
      <c r="D35" s="36">
        <v>490</v>
      </c>
      <c r="E35" s="52"/>
      <c r="F35" s="23">
        <f t="shared" si="1"/>
        <v>0</v>
      </c>
      <c r="G35" s="76"/>
      <c r="H35" s="76"/>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row>
    <row r="36" spans="1:123" s="28" customFormat="1" ht="18.75" customHeight="1">
      <c r="A36" s="44" t="s">
        <v>50</v>
      </c>
      <c r="B36" s="42" t="s">
        <v>51</v>
      </c>
      <c r="C36" s="43" t="s">
        <v>15</v>
      </c>
      <c r="D36" s="36">
        <v>1</v>
      </c>
      <c r="E36" s="52"/>
      <c r="F36" s="23">
        <f t="shared" si="1"/>
        <v>0</v>
      </c>
      <c r="G36" s="76"/>
      <c r="H36" s="76"/>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row>
    <row r="37" spans="1:123" s="28" customFormat="1" ht="18.75" customHeight="1">
      <c r="A37" s="44" t="s">
        <v>52</v>
      </c>
      <c r="B37" s="42" t="s">
        <v>168</v>
      </c>
      <c r="C37" s="43" t="s">
        <v>46</v>
      </c>
      <c r="D37" s="36">
        <v>490</v>
      </c>
      <c r="E37" s="52"/>
      <c r="F37" s="23">
        <f t="shared" si="1"/>
        <v>0</v>
      </c>
      <c r="G37" s="76"/>
      <c r="H37" s="76"/>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row>
    <row r="38" spans="1:123" s="28" customFormat="1" ht="18.75">
      <c r="A38" s="44" t="s">
        <v>54</v>
      </c>
      <c r="B38" s="42" t="s">
        <v>170</v>
      </c>
      <c r="C38" s="43" t="s">
        <v>15</v>
      </c>
      <c r="D38" s="36">
        <v>1</v>
      </c>
      <c r="E38" s="52"/>
      <c r="F38" s="23">
        <f t="shared" si="1"/>
        <v>0</v>
      </c>
      <c r="G38" s="76"/>
      <c r="H38" s="76"/>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row>
    <row r="39" spans="1:123" s="28" customFormat="1" ht="18.75">
      <c r="A39" s="44" t="s">
        <v>56</v>
      </c>
      <c r="B39" s="75" t="s">
        <v>171</v>
      </c>
      <c r="C39" s="36" t="s">
        <v>24</v>
      </c>
      <c r="D39" s="120">
        <v>2592</v>
      </c>
      <c r="E39" s="52"/>
      <c r="F39" s="23">
        <f t="shared" si="1"/>
        <v>0</v>
      </c>
      <c r="G39" s="119"/>
      <c r="H39" s="76"/>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row>
    <row r="40" spans="1:123" s="28" customFormat="1" ht="18.75">
      <c r="A40" s="44" t="s">
        <v>58</v>
      </c>
      <c r="B40" s="75" t="s">
        <v>157</v>
      </c>
      <c r="C40" s="43" t="s">
        <v>15</v>
      </c>
      <c r="D40" s="36">
        <v>1</v>
      </c>
      <c r="E40" s="52"/>
      <c r="F40" s="23">
        <f t="shared" si="1"/>
        <v>0</v>
      </c>
      <c r="G40" s="76"/>
      <c r="H40" s="76"/>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row>
    <row r="41" spans="1:123" s="28" customFormat="1" ht="18.75">
      <c r="A41" s="44" t="s">
        <v>60</v>
      </c>
      <c r="B41" s="73" t="s">
        <v>159</v>
      </c>
      <c r="C41" s="43" t="s">
        <v>46</v>
      </c>
      <c r="D41" s="36">
        <f>1425-490</f>
        <v>935</v>
      </c>
      <c r="E41" s="52"/>
      <c r="F41" s="23">
        <f t="shared" si="1"/>
        <v>0</v>
      </c>
      <c r="G41" s="76"/>
      <c r="H41" s="76"/>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row>
    <row r="42" spans="1:123" s="28" customFormat="1" ht="18.75">
      <c r="A42" s="44" t="s">
        <v>62</v>
      </c>
      <c r="B42" s="73" t="s">
        <v>187</v>
      </c>
      <c r="C42" s="43" t="s">
        <v>39</v>
      </c>
      <c r="D42" s="43">
        <v>4</v>
      </c>
      <c r="E42" s="52"/>
      <c r="F42" s="23">
        <f t="shared" si="1"/>
        <v>0</v>
      </c>
      <c r="G42" s="115"/>
      <c r="H42" s="130"/>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row>
    <row r="43" spans="1:123" s="28" customFormat="1" ht="36">
      <c r="A43" s="44" t="s">
        <v>64</v>
      </c>
      <c r="B43" s="73" t="s">
        <v>186</v>
      </c>
      <c r="C43" s="43" t="s">
        <v>39</v>
      </c>
      <c r="D43" s="43">
        <v>8</v>
      </c>
      <c r="E43" s="52"/>
      <c r="F43" s="23">
        <f t="shared" si="1"/>
        <v>0</v>
      </c>
      <c r="G43" s="76"/>
      <c r="H43" s="154"/>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row>
    <row r="44" spans="1:123" s="28" customFormat="1" ht="36">
      <c r="A44" s="44" t="s">
        <v>67</v>
      </c>
      <c r="B44" s="73" t="s">
        <v>185</v>
      </c>
      <c r="C44" s="43" t="s">
        <v>15</v>
      </c>
      <c r="D44" s="43">
        <v>1</v>
      </c>
      <c r="E44" s="52"/>
      <c r="F44" s="23">
        <f t="shared" si="1"/>
        <v>0</v>
      </c>
      <c r="G44" s="76"/>
      <c r="H44" s="76"/>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row>
    <row r="45" spans="1:123" s="28" customFormat="1" ht="36">
      <c r="A45" s="44" t="s">
        <v>70</v>
      </c>
      <c r="B45" s="73" t="s">
        <v>184</v>
      </c>
      <c r="C45" s="43" t="s">
        <v>39</v>
      </c>
      <c r="D45" s="43">
        <v>4</v>
      </c>
      <c r="E45" s="52"/>
      <c r="F45" s="23">
        <f t="shared" si="1"/>
        <v>0</v>
      </c>
      <c r="G45" s="76"/>
      <c r="H45" s="76"/>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row>
    <row r="46" spans="1:123" s="28" customFormat="1" ht="36">
      <c r="A46" s="44" t="s">
        <v>72</v>
      </c>
      <c r="B46" s="73" t="s">
        <v>160</v>
      </c>
      <c r="C46" s="43" t="s">
        <v>24</v>
      </c>
      <c r="D46" s="121">
        <v>957</v>
      </c>
      <c r="E46" s="52"/>
      <c r="F46" s="23">
        <f t="shared" si="1"/>
        <v>0</v>
      </c>
      <c r="G46" s="119"/>
      <c r="H46" s="76"/>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row>
    <row r="47" spans="1:123" s="28" customFormat="1" ht="18.75">
      <c r="A47" s="44" t="s">
        <v>74</v>
      </c>
      <c r="B47" s="73" t="s">
        <v>182</v>
      </c>
      <c r="C47" s="43" t="s">
        <v>46</v>
      </c>
      <c r="D47" s="43">
        <f>1400-490</f>
        <v>910</v>
      </c>
      <c r="E47" s="52"/>
      <c r="F47" s="23">
        <f t="shared" si="1"/>
        <v>0</v>
      </c>
      <c r="G47" s="76"/>
      <c r="H47" s="76"/>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row>
    <row r="48" spans="1:123" s="28" customFormat="1" ht="18.75">
      <c r="A48" s="44" t="s">
        <v>76</v>
      </c>
      <c r="B48" s="73" t="s">
        <v>183</v>
      </c>
      <c r="C48" s="43" t="s">
        <v>15</v>
      </c>
      <c r="D48" s="43">
        <v>1</v>
      </c>
      <c r="E48" s="52"/>
      <c r="F48" s="23">
        <f t="shared" si="1"/>
        <v>0</v>
      </c>
      <c r="G48" s="76"/>
      <c r="H48" s="76"/>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row>
    <row r="49" spans="1:123" s="28" customFormat="1" ht="18.75">
      <c r="A49" s="44" t="s">
        <v>77</v>
      </c>
      <c r="B49" s="73" t="s">
        <v>166</v>
      </c>
      <c r="C49" s="43" t="s">
        <v>46</v>
      </c>
      <c r="D49" s="46">
        <v>1400</v>
      </c>
      <c r="E49" s="52"/>
      <c r="F49" s="23">
        <f t="shared" si="1"/>
        <v>0</v>
      </c>
      <c r="G49" s="76"/>
      <c r="H49" s="76"/>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row>
    <row r="50" spans="1:123" s="28" customFormat="1" ht="18.75">
      <c r="A50" s="44" t="s">
        <v>78</v>
      </c>
      <c r="B50" s="73" t="s">
        <v>167</v>
      </c>
      <c r="C50" s="43" t="s">
        <v>15</v>
      </c>
      <c r="D50" s="43">
        <v>1</v>
      </c>
      <c r="E50" s="52"/>
      <c r="F50" s="23">
        <f t="shared" si="1"/>
        <v>0</v>
      </c>
      <c r="G50" s="76"/>
      <c r="H50" s="76"/>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row>
    <row r="51" spans="1:123" s="28" customFormat="1" ht="18.75">
      <c r="A51" s="44" t="s">
        <v>80</v>
      </c>
      <c r="B51" s="74" t="s">
        <v>172</v>
      </c>
      <c r="C51" s="43" t="s">
        <v>24</v>
      </c>
      <c r="D51" s="120">
        <v>6088</v>
      </c>
      <c r="E51" s="52"/>
      <c r="F51" s="23">
        <f t="shared" si="1"/>
        <v>0</v>
      </c>
      <c r="G51" s="115"/>
      <c r="H51" s="76"/>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row>
    <row r="52" spans="1:123" s="28" customFormat="1" ht="18.75">
      <c r="A52" s="44" t="s">
        <v>82</v>
      </c>
      <c r="B52" s="74" t="s">
        <v>161</v>
      </c>
      <c r="C52" s="43" t="s">
        <v>15</v>
      </c>
      <c r="D52" s="43">
        <v>1</v>
      </c>
      <c r="E52" s="52"/>
      <c r="F52" s="23">
        <f t="shared" si="1"/>
        <v>0</v>
      </c>
      <c r="G52" s="76"/>
      <c r="H52" s="76"/>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row>
    <row r="53" spans="1:123" s="28" customFormat="1" ht="18.75">
      <c r="A53" s="44" t="s">
        <v>84</v>
      </c>
      <c r="B53" s="74" t="s">
        <v>164</v>
      </c>
      <c r="C53" s="43" t="s">
        <v>46</v>
      </c>
      <c r="D53" s="43">
        <f>2150-1400</f>
        <v>750</v>
      </c>
      <c r="E53" s="52"/>
      <c r="F53" s="23">
        <f t="shared" si="1"/>
        <v>0</v>
      </c>
      <c r="G53" s="76"/>
      <c r="H53" s="76"/>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row>
    <row r="54" spans="1:123" s="28" customFormat="1" ht="18.75">
      <c r="A54" s="44" t="s">
        <v>86</v>
      </c>
      <c r="B54" s="74" t="s">
        <v>181</v>
      </c>
      <c r="C54" s="43" t="s">
        <v>39</v>
      </c>
      <c r="D54" s="43">
        <v>4</v>
      </c>
      <c r="E54" s="52"/>
      <c r="F54" s="23">
        <f t="shared" si="1"/>
        <v>0</v>
      </c>
      <c r="G54" s="76"/>
      <c r="H54" s="76"/>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row>
    <row r="55" spans="1:123" s="28" customFormat="1" ht="36">
      <c r="A55" s="44" t="s">
        <v>88</v>
      </c>
      <c r="B55" s="74" t="s">
        <v>180</v>
      </c>
      <c r="C55" s="43" t="s">
        <v>39</v>
      </c>
      <c r="D55" s="43">
        <v>8</v>
      </c>
      <c r="E55" s="52"/>
      <c r="F55" s="23">
        <f t="shared" si="1"/>
        <v>0</v>
      </c>
      <c r="G55" s="76"/>
      <c r="H55" s="76"/>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row>
    <row r="56" spans="1:123" s="28" customFormat="1" ht="36">
      <c r="A56" s="44" t="s">
        <v>90</v>
      </c>
      <c r="B56" s="74" t="s">
        <v>179</v>
      </c>
      <c r="C56" s="43" t="s">
        <v>15</v>
      </c>
      <c r="D56" s="43">
        <v>1</v>
      </c>
      <c r="E56" s="52"/>
      <c r="F56" s="23">
        <f t="shared" si="1"/>
        <v>0</v>
      </c>
      <c r="G56" s="76"/>
      <c r="H56" s="76"/>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row>
    <row r="57" spans="1:123" s="28" customFormat="1" ht="36">
      <c r="A57" s="44" t="s">
        <v>92</v>
      </c>
      <c r="B57" s="74" t="s">
        <v>178</v>
      </c>
      <c r="C57" s="43" t="s">
        <v>39</v>
      </c>
      <c r="D57" s="43">
        <v>4</v>
      </c>
      <c r="E57" s="52"/>
      <c r="F57" s="23">
        <f t="shared" si="1"/>
        <v>0</v>
      </c>
      <c r="G57" s="76"/>
      <c r="H57" s="76"/>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row>
    <row r="58" spans="1:123" s="28" customFormat="1" ht="18.75">
      <c r="A58" s="44" t="s">
        <v>94</v>
      </c>
      <c r="B58" s="74" t="s">
        <v>162</v>
      </c>
      <c r="C58" s="43" t="s">
        <v>39</v>
      </c>
      <c r="D58" s="43">
        <v>1</v>
      </c>
      <c r="E58" s="52"/>
      <c r="F58" s="23">
        <f t="shared" si="1"/>
        <v>0</v>
      </c>
      <c r="G58" s="76"/>
      <c r="H58" s="7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row>
    <row r="59" spans="1:123" s="28" customFormat="1" ht="36.75" customHeight="1">
      <c r="A59" s="44" t="s">
        <v>96</v>
      </c>
      <c r="B59" s="74" t="s">
        <v>163</v>
      </c>
      <c r="C59" s="116" t="s">
        <v>24</v>
      </c>
      <c r="D59" s="117">
        <v>768</v>
      </c>
      <c r="E59" s="118"/>
      <c r="F59" s="23">
        <f t="shared" si="1"/>
        <v>0</v>
      </c>
      <c r="G59" s="115"/>
      <c r="H59" s="76"/>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row>
    <row r="60" spans="1:123" s="28" customFormat="1" ht="18.75">
      <c r="A60" s="44" t="s">
        <v>97</v>
      </c>
      <c r="B60" s="73" t="s">
        <v>176</v>
      </c>
      <c r="C60" s="43" t="s">
        <v>46</v>
      </c>
      <c r="D60" s="43">
        <f>2100-1400</f>
        <v>700</v>
      </c>
      <c r="E60" s="52"/>
      <c r="F60" s="23">
        <f t="shared" si="1"/>
        <v>0</v>
      </c>
      <c r="G60" s="76"/>
      <c r="H60" s="76"/>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row>
    <row r="61" spans="1:123" s="28" customFormat="1" ht="18.75">
      <c r="A61" s="44" t="s">
        <v>98</v>
      </c>
      <c r="B61" s="73" t="s">
        <v>177</v>
      </c>
      <c r="C61" s="43" t="s">
        <v>15</v>
      </c>
      <c r="D61" s="43">
        <v>1</v>
      </c>
      <c r="E61" s="52"/>
      <c r="F61" s="23">
        <f t="shared" si="1"/>
        <v>0</v>
      </c>
      <c r="G61" s="76"/>
      <c r="H61" s="76"/>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row>
    <row r="62" spans="1:123" s="28" customFormat="1" ht="18.75">
      <c r="A62" s="44" t="s">
        <v>99</v>
      </c>
      <c r="B62" s="73" t="s">
        <v>165</v>
      </c>
      <c r="C62" s="43" t="s">
        <v>46</v>
      </c>
      <c r="D62" s="46">
        <v>2100</v>
      </c>
      <c r="E62" s="52"/>
      <c r="F62" s="23">
        <f t="shared" si="1"/>
        <v>0</v>
      </c>
      <c r="G62" s="76"/>
      <c r="H62" s="76"/>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row>
    <row r="63" spans="1:123" s="28" customFormat="1" ht="18.75">
      <c r="A63" s="44" t="s">
        <v>101</v>
      </c>
      <c r="B63" s="73" t="s">
        <v>173</v>
      </c>
      <c r="C63" s="43" t="s">
        <v>15</v>
      </c>
      <c r="D63" s="43">
        <v>1</v>
      </c>
      <c r="E63" s="52"/>
      <c r="F63" s="23">
        <f t="shared" si="1"/>
        <v>0</v>
      </c>
      <c r="G63" s="76"/>
      <c r="H63" s="76"/>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row>
    <row r="64" spans="1:123" s="28" customFormat="1" ht="36">
      <c r="A64" s="44" t="s">
        <v>103</v>
      </c>
      <c r="B64" s="73" t="s">
        <v>190</v>
      </c>
      <c r="C64" s="43" t="s">
        <v>24</v>
      </c>
      <c r="D64" s="46">
        <v>7035</v>
      </c>
      <c r="E64" s="52"/>
      <c r="F64" s="23">
        <f t="shared" si="1"/>
        <v>0</v>
      </c>
      <c r="G64" s="115"/>
      <c r="H64" s="76"/>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row>
    <row r="65" spans="1:123" s="28" customFormat="1" ht="36">
      <c r="A65" s="44" t="s">
        <v>105</v>
      </c>
      <c r="B65" s="73" t="s">
        <v>191</v>
      </c>
      <c r="C65" s="43" t="s">
        <v>15</v>
      </c>
      <c r="D65" s="43">
        <v>1</v>
      </c>
      <c r="E65" s="52"/>
      <c r="F65" s="23">
        <f t="shared" si="1"/>
        <v>0</v>
      </c>
      <c r="G65" s="76"/>
      <c r="H65" s="76"/>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row>
    <row r="66" spans="1:123" s="28" customFormat="1" ht="18.75">
      <c r="A66" s="44" t="s">
        <v>107</v>
      </c>
      <c r="B66" s="73" t="s">
        <v>174</v>
      </c>
      <c r="C66" s="43" t="s">
        <v>46</v>
      </c>
      <c r="D66" s="43">
        <f>2860-2100</f>
        <v>760</v>
      </c>
      <c r="E66" s="52"/>
      <c r="F66" s="23">
        <f t="shared" si="1"/>
        <v>0</v>
      </c>
      <c r="G66" s="76"/>
      <c r="H66" s="76"/>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row>
    <row r="67" spans="1:123" s="28" customFormat="1" ht="18.75">
      <c r="A67" s="44" t="s">
        <v>109</v>
      </c>
      <c r="B67" s="73" t="s">
        <v>175</v>
      </c>
      <c r="C67" s="43" t="s">
        <v>15</v>
      </c>
      <c r="D67" s="43">
        <v>1</v>
      </c>
      <c r="E67" s="52"/>
      <c r="F67" s="23">
        <f t="shared" si="1"/>
        <v>0</v>
      </c>
      <c r="G67" s="76"/>
      <c r="H67" s="76"/>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row>
    <row r="68" spans="1:123" s="28" customFormat="1" ht="36">
      <c r="A68" s="44" t="s">
        <v>110</v>
      </c>
      <c r="B68" s="73" t="s">
        <v>188</v>
      </c>
      <c r="C68" s="43" t="s">
        <v>15</v>
      </c>
      <c r="D68" s="36">
        <v>1</v>
      </c>
      <c r="E68" s="52"/>
      <c r="F68" s="23">
        <f t="shared" si="1"/>
        <v>0</v>
      </c>
      <c r="G68" s="76"/>
      <c r="H68" s="76"/>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row>
    <row r="69" spans="1:123" s="28" customFormat="1" ht="36">
      <c r="A69" s="44" t="s">
        <v>112</v>
      </c>
      <c r="B69" s="73" t="s">
        <v>189</v>
      </c>
      <c r="C69" s="43" t="s">
        <v>15</v>
      </c>
      <c r="D69" s="36">
        <v>1</v>
      </c>
      <c r="E69" s="52"/>
      <c r="F69" s="23">
        <f t="shared" si="1"/>
        <v>0</v>
      </c>
      <c r="G69" s="76"/>
      <c r="H69" s="76"/>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row>
    <row r="70" spans="1:123" s="28" customFormat="1" ht="18.75">
      <c r="A70" s="44" t="s">
        <v>114</v>
      </c>
      <c r="B70" s="73" t="s">
        <v>116</v>
      </c>
      <c r="C70" s="43" t="s">
        <v>15</v>
      </c>
      <c r="D70" s="36">
        <v>1</v>
      </c>
      <c r="E70" s="52"/>
      <c r="F70" s="23">
        <f t="shared" si="1"/>
        <v>0</v>
      </c>
      <c r="G70" s="76"/>
      <c r="H70" s="76"/>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row>
    <row r="71" spans="1:123" s="28" customFormat="1" ht="18">
      <c r="A71" s="131" t="s">
        <v>208</v>
      </c>
      <c r="B71" s="132"/>
      <c r="C71" s="132"/>
      <c r="D71" s="132"/>
      <c r="E71" s="132"/>
      <c r="F71" s="24">
        <f>SUM(F29:F70)</f>
        <v>0</v>
      </c>
      <c r="G71" s="76"/>
      <c r="H71" s="76"/>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row>
    <row r="72" spans="1:123" s="28" customFormat="1" ht="23.1" customHeight="1">
      <c r="A72" s="136" t="s">
        <v>195</v>
      </c>
      <c r="B72" s="137"/>
      <c r="C72" s="137"/>
      <c r="D72" s="138"/>
      <c r="E72" s="139">
        <f>SUM(F26,F71)</f>
        <v>0</v>
      </c>
      <c r="F72" s="140"/>
      <c r="G72" s="76"/>
      <c r="H72" s="76"/>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row>
    <row r="73" spans="1:123" s="17" customFormat="1" ht="20.25">
      <c r="A73" s="133" t="s">
        <v>207</v>
      </c>
      <c r="B73" s="134"/>
      <c r="C73" s="134"/>
      <c r="D73" s="134"/>
      <c r="E73" s="134"/>
      <c r="F73" s="135"/>
      <c r="G73" s="76"/>
      <c r="H73" s="77"/>
    </row>
    <row r="74" spans="1:123" s="28" customFormat="1" ht="54">
      <c r="A74" s="18" t="s">
        <v>8</v>
      </c>
      <c r="B74" s="18" t="s">
        <v>9</v>
      </c>
      <c r="C74" s="19" t="s">
        <v>10</v>
      </c>
      <c r="D74" s="37" t="s">
        <v>11</v>
      </c>
      <c r="E74" s="20" t="s">
        <v>12</v>
      </c>
      <c r="F74" s="21" t="s">
        <v>13</v>
      </c>
      <c r="G74" s="128"/>
      <c r="H74" s="128"/>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row>
    <row r="75" spans="1:123" s="28" customFormat="1" ht="54.75">
      <c r="A75" s="129" t="s">
        <v>215</v>
      </c>
      <c r="B75" s="40" t="s">
        <v>196</v>
      </c>
      <c r="C75" s="34" t="s">
        <v>15</v>
      </c>
      <c r="D75" s="36">
        <v>1</v>
      </c>
      <c r="E75" s="51"/>
      <c r="F75" s="23">
        <f>E75*D75</f>
        <v>0</v>
      </c>
      <c r="G75" s="128"/>
      <c r="H75" s="128"/>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row>
    <row r="76" spans="1:123" s="28" customFormat="1" ht="18.75">
      <c r="A76" s="129" t="s">
        <v>210</v>
      </c>
      <c r="B76" s="41" t="s">
        <v>197</v>
      </c>
      <c r="C76" s="36" t="s">
        <v>15</v>
      </c>
      <c r="D76" s="36">
        <v>1</v>
      </c>
      <c r="E76" s="52"/>
      <c r="F76" s="23">
        <f t="shared" ref="F76:F85" si="2">E76*D76</f>
        <v>0</v>
      </c>
      <c r="G76" s="115"/>
      <c r="H76" s="128"/>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row>
    <row r="77" spans="1:123" s="28" customFormat="1" ht="18.75" customHeight="1">
      <c r="A77" s="129" t="s">
        <v>211</v>
      </c>
      <c r="B77" s="42" t="s">
        <v>198</v>
      </c>
      <c r="C77" s="36" t="s">
        <v>46</v>
      </c>
      <c r="D77" s="43">
        <v>60</v>
      </c>
      <c r="E77" s="52"/>
      <c r="F77" s="23">
        <f t="shared" si="2"/>
        <v>0</v>
      </c>
      <c r="G77" s="128"/>
      <c r="H77" s="128"/>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row>
    <row r="78" spans="1:123" s="28" customFormat="1" ht="18.75" customHeight="1">
      <c r="A78" s="129" t="s">
        <v>216</v>
      </c>
      <c r="B78" s="41" t="s">
        <v>199</v>
      </c>
      <c r="C78" s="36" t="s">
        <v>46</v>
      </c>
      <c r="D78" s="43">
        <v>10</v>
      </c>
      <c r="E78" s="52"/>
      <c r="F78" s="23">
        <f t="shared" si="2"/>
        <v>0</v>
      </c>
      <c r="G78" s="128"/>
      <c r="H78" s="128"/>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row>
    <row r="79" spans="1:123" s="28" customFormat="1" ht="18.75" customHeight="1">
      <c r="A79" s="129" t="s">
        <v>212</v>
      </c>
      <c r="B79" s="42" t="s">
        <v>200</v>
      </c>
      <c r="C79" s="43" t="s">
        <v>39</v>
      </c>
      <c r="D79" s="43">
        <v>5</v>
      </c>
      <c r="E79" s="52"/>
      <c r="F79" s="23">
        <f t="shared" si="2"/>
        <v>0</v>
      </c>
      <c r="G79" s="128"/>
      <c r="H79" s="128"/>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row>
    <row r="80" spans="1:123" s="28" customFormat="1" ht="18.75">
      <c r="A80" s="129" t="s">
        <v>217</v>
      </c>
      <c r="B80" s="42" t="s">
        <v>201</v>
      </c>
      <c r="C80" s="43" t="s">
        <v>39</v>
      </c>
      <c r="D80" s="43">
        <v>2</v>
      </c>
      <c r="E80" s="52"/>
      <c r="F80" s="23">
        <f t="shared" si="2"/>
        <v>0</v>
      </c>
      <c r="G80" s="128"/>
      <c r="H80" s="128"/>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row>
    <row r="81" spans="1:123" s="28" customFormat="1" ht="18.75">
      <c r="A81" s="129" t="s">
        <v>218</v>
      </c>
      <c r="B81" s="75" t="s">
        <v>202</v>
      </c>
      <c r="C81" s="43" t="s">
        <v>39</v>
      </c>
      <c r="D81" s="43">
        <v>1</v>
      </c>
      <c r="E81" s="52"/>
      <c r="F81" s="23">
        <f t="shared" si="2"/>
        <v>0</v>
      </c>
      <c r="G81" s="128"/>
      <c r="H81" s="128"/>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row>
    <row r="82" spans="1:123" s="28" customFormat="1" ht="18.75">
      <c r="A82" s="129" t="s">
        <v>219</v>
      </c>
      <c r="B82" s="73" t="s">
        <v>203</v>
      </c>
      <c r="C82" s="43" t="s">
        <v>39</v>
      </c>
      <c r="D82" s="43">
        <v>3</v>
      </c>
      <c r="E82" s="52"/>
      <c r="F82" s="23">
        <f t="shared" si="2"/>
        <v>0</v>
      </c>
      <c r="G82" s="128"/>
      <c r="H82" s="128"/>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row>
    <row r="83" spans="1:123" s="28" customFormat="1" ht="18.75">
      <c r="A83" s="129" t="s">
        <v>214</v>
      </c>
      <c r="B83" s="73" t="s">
        <v>204</v>
      </c>
      <c r="C83" s="43" t="s">
        <v>46</v>
      </c>
      <c r="D83" s="43">
        <v>215</v>
      </c>
      <c r="E83" s="52"/>
      <c r="F83" s="23">
        <f t="shared" si="2"/>
        <v>0</v>
      </c>
      <c r="G83" s="115"/>
      <c r="H83" s="130"/>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row>
    <row r="84" spans="1:123" s="28" customFormat="1" ht="36">
      <c r="A84" s="129" t="s">
        <v>220</v>
      </c>
      <c r="B84" s="73" t="s">
        <v>205</v>
      </c>
      <c r="C84" s="43" t="s">
        <v>15</v>
      </c>
      <c r="D84" s="43">
        <v>1</v>
      </c>
      <c r="E84" s="52"/>
      <c r="F84" s="23">
        <f t="shared" si="2"/>
        <v>0</v>
      </c>
      <c r="G84" s="128"/>
      <c r="H84" s="130"/>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row>
    <row r="85" spans="1:123" s="28" customFormat="1" ht="18.75">
      <c r="A85" s="129" t="s">
        <v>213</v>
      </c>
      <c r="B85" s="73" t="s">
        <v>206</v>
      </c>
      <c r="C85" s="43" t="s">
        <v>15</v>
      </c>
      <c r="D85" s="43">
        <v>1</v>
      </c>
      <c r="E85" s="52"/>
      <c r="F85" s="23">
        <f t="shared" si="2"/>
        <v>0</v>
      </c>
      <c r="G85" s="128"/>
      <c r="H85" s="128"/>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row>
    <row r="86" spans="1:123" s="28" customFormat="1" ht="18">
      <c r="A86" s="131" t="s">
        <v>208</v>
      </c>
      <c r="B86" s="132"/>
      <c r="C86" s="132"/>
      <c r="D86" s="132"/>
      <c r="E86" s="132"/>
      <c r="F86" s="24">
        <f>SUM(F75:F85)</f>
        <v>0</v>
      </c>
      <c r="G86" s="128"/>
      <c r="H86" s="128"/>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row>
    <row r="87" spans="1:123" s="28" customFormat="1" ht="23.1" customHeight="1">
      <c r="A87" s="136" t="s">
        <v>209</v>
      </c>
      <c r="B87" s="137"/>
      <c r="C87" s="137"/>
      <c r="D87" s="138"/>
      <c r="E87" s="139">
        <f>F86</f>
        <v>0</v>
      </c>
      <c r="F87" s="140"/>
      <c r="G87" s="76"/>
      <c r="H87" s="76"/>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row>
    <row r="88" spans="1:123" s="28" customFormat="1" ht="12.75">
      <c r="A88" s="25"/>
      <c r="B88" s="26"/>
      <c r="C88" s="25"/>
      <c r="D88" s="25"/>
      <c r="E88" s="27"/>
      <c r="F88" s="27"/>
      <c r="G88" s="76"/>
      <c r="H88" s="76"/>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row>
    <row r="89" spans="1:123" s="28" customFormat="1">
      <c r="A89" s="151" t="s">
        <v>118</v>
      </c>
      <c r="B89" s="152"/>
      <c r="C89" s="152"/>
      <c r="D89" s="152"/>
      <c r="E89" s="152"/>
      <c r="F89" s="153"/>
      <c r="G89" s="76"/>
      <c r="H89" s="76"/>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row>
    <row r="90" spans="1:123" s="28" customFormat="1" ht="23.1" customHeight="1">
      <c r="A90" s="136" t="s">
        <v>119</v>
      </c>
      <c r="B90" s="137"/>
      <c r="C90" s="137"/>
      <c r="D90" s="138"/>
      <c r="E90" s="139">
        <f>SUM(E87,E72)</f>
        <v>0</v>
      </c>
      <c r="F90" s="140"/>
      <c r="G90" s="76"/>
      <c r="H90" s="76"/>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row>
    <row r="91" spans="1:123" s="28" customFormat="1" ht="12.75">
      <c r="A91" s="141" t="s">
        <v>120</v>
      </c>
      <c r="B91" s="142"/>
      <c r="C91" s="142"/>
      <c r="D91" s="142"/>
      <c r="E91" s="142"/>
      <c r="F91" s="143"/>
      <c r="G91" s="76"/>
      <c r="H91" s="76"/>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row>
    <row r="92" spans="1:123" ht="18">
      <c r="A92" s="144" t="s">
        <v>121</v>
      </c>
      <c r="B92" s="145"/>
      <c r="C92" s="145"/>
      <c r="D92" s="145"/>
      <c r="E92" s="145"/>
      <c r="F92" s="146"/>
    </row>
    <row r="93" spans="1:123" ht="12.75">
      <c r="A93" s="29"/>
      <c r="B93" s="147" t="s">
        <v>122</v>
      </c>
      <c r="C93" s="147"/>
      <c r="D93" s="147"/>
      <c r="E93" s="147"/>
      <c r="F93" s="148"/>
    </row>
  </sheetData>
  <mergeCells count="25">
    <mergeCell ref="H42:H43"/>
    <mergeCell ref="A17:F17"/>
    <mergeCell ref="B1:F4"/>
    <mergeCell ref="B7:F7"/>
    <mergeCell ref="B9:F9"/>
    <mergeCell ref="A11:F11"/>
    <mergeCell ref="A12:F15"/>
    <mergeCell ref="A18:F18"/>
    <mergeCell ref="A91:F91"/>
    <mergeCell ref="A92:F92"/>
    <mergeCell ref="B93:F93"/>
    <mergeCell ref="A19:F19"/>
    <mergeCell ref="A26:E26"/>
    <mergeCell ref="A27:F27"/>
    <mergeCell ref="A71:E71"/>
    <mergeCell ref="A89:F89"/>
    <mergeCell ref="A90:D90"/>
    <mergeCell ref="E90:F90"/>
    <mergeCell ref="A72:D72"/>
    <mergeCell ref="E72:F72"/>
    <mergeCell ref="H83:H84"/>
    <mergeCell ref="A86:E86"/>
    <mergeCell ref="A73:F73"/>
    <mergeCell ref="A87:D87"/>
    <mergeCell ref="E87:F87"/>
  </mergeCells>
  <phoneticPr fontId="29" type="noConversion"/>
  <pageMargins left="0.7" right="0.7" top="0.75" bottom="0.75" header="0.3" footer="0.3"/>
  <pageSetup paperSize="3" scale="48" fitToHeight="0" orientation="portrait" r:id="rId1"/>
  <rowBreaks count="1" manualBreakCount="1">
    <brk id="7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009AD-A6C7-4960-A84C-9D8B4BE56537}">
  <sheetPr>
    <pageSetUpPr fitToPage="1"/>
  </sheetPr>
  <dimension ref="A1:DV89"/>
  <sheetViews>
    <sheetView showGridLines="0" topLeftCell="A50" zoomScale="90" zoomScaleNormal="90" workbookViewId="0">
      <selection activeCell="B21" sqref="B21"/>
    </sheetView>
  </sheetViews>
  <sheetFormatPr defaultColWidth="9.140625" defaultRowHeight="15"/>
  <cols>
    <col min="1" max="1" width="20.42578125" style="30" customWidth="1"/>
    <col min="2" max="2" width="90.42578125" style="30" customWidth="1"/>
    <col min="3" max="3" width="18.140625" style="30" customWidth="1"/>
    <col min="4" max="4" width="17.85546875" style="30" customWidth="1"/>
    <col min="5" max="5" width="29.140625" style="31" customWidth="1"/>
    <col min="6" max="6" width="26.85546875" style="32" bestFit="1" customWidth="1"/>
    <col min="7" max="7" width="17.42578125" style="2" customWidth="1"/>
    <col min="8" max="8" width="9.140625" style="2"/>
    <col min="9" max="9" width="9.42578125" style="66" bestFit="1" customWidth="1"/>
    <col min="10" max="10" width="20.42578125" style="2" bestFit="1" customWidth="1"/>
    <col min="11" max="16384" width="9.140625" style="2"/>
  </cols>
  <sheetData>
    <row r="1" spans="1:9" ht="12.75">
      <c r="A1" s="1"/>
      <c r="B1" s="157" t="s">
        <v>0</v>
      </c>
      <c r="C1" s="166"/>
      <c r="D1" s="166"/>
      <c r="E1" s="166"/>
      <c r="F1" s="167"/>
    </row>
    <row r="2" spans="1:9" ht="12.75">
      <c r="A2" s="3"/>
      <c r="B2" s="168"/>
      <c r="C2" s="168"/>
      <c r="D2" s="168"/>
      <c r="E2" s="168"/>
      <c r="F2" s="169"/>
    </row>
    <row r="3" spans="1:9" s="4" customFormat="1" ht="24.95" customHeight="1">
      <c r="A3" s="3"/>
      <c r="B3" s="168"/>
      <c r="C3" s="168"/>
      <c r="D3" s="168"/>
      <c r="E3" s="168"/>
      <c r="F3" s="169"/>
      <c r="I3" s="67"/>
    </row>
    <row r="4" spans="1:9" ht="12.75">
      <c r="A4" s="3"/>
      <c r="B4" s="168"/>
      <c r="C4" s="168"/>
      <c r="D4" s="168"/>
      <c r="E4" s="168"/>
      <c r="F4" s="169"/>
    </row>
    <row r="5" spans="1:9" ht="20.25">
      <c r="A5" s="3"/>
      <c r="B5" s="5"/>
      <c r="C5" s="5"/>
      <c r="D5" s="5"/>
      <c r="E5" s="6"/>
      <c r="F5" s="7"/>
    </row>
    <row r="6" spans="1:9" ht="12.75">
      <c r="A6" s="3"/>
      <c r="B6" s="2"/>
      <c r="C6" s="2"/>
      <c r="D6" s="8"/>
      <c r="E6" s="9"/>
      <c r="F6" s="10"/>
    </row>
    <row r="7" spans="1:9" ht="29.25" customHeight="1">
      <c r="A7" s="11" t="s">
        <v>1</v>
      </c>
      <c r="B7" s="159"/>
      <c r="C7" s="159"/>
      <c r="D7" s="159"/>
      <c r="E7" s="159"/>
      <c r="F7" s="160"/>
    </row>
    <row r="8" spans="1:9" ht="12.75">
      <c r="A8" s="3"/>
      <c r="B8" s="2"/>
      <c r="C8" s="2"/>
      <c r="D8" s="8"/>
      <c r="E8" s="9"/>
      <c r="F8" s="10"/>
    </row>
    <row r="9" spans="1:9">
      <c r="A9" s="11" t="s">
        <v>2</v>
      </c>
      <c r="B9" s="170"/>
      <c r="C9" s="170"/>
      <c r="D9" s="170"/>
      <c r="E9" s="170"/>
      <c r="F9" s="171"/>
      <c r="G9" s="12"/>
    </row>
    <row r="10" spans="1:9" ht="12.75">
      <c r="A10" s="3"/>
      <c r="B10" s="2"/>
      <c r="C10" s="2"/>
      <c r="D10" s="8"/>
      <c r="E10" s="9"/>
      <c r="F10" s="10"/>
    </row>
    <row r="11" spans="1:9" ht="18" customHeight="1">
      <c r="A11" s="161" t="s">
        <v>3</v>
      </c>
      <c r="B11" s="172"/>
      <c r="C11" s="172"/>
      <c r="D11" s="172"/>
      <c r="E11" s="172"/>
      <c r="F11" s="173"/>
    </row>
    <row r="12" spans="1:9" ht="12.75">
      <c r="A12" s="163" t="s">
        <v>4</v>
      </c>
      <c r="B12" s="174"/>
      <c r="C12" s="174"/>
      <c r="D12" s="174"/>
      <c r="E12" s="174"/>
      <c r="F12" s="175"/>
    </row>
    <row r="13" spans="1:9" ht="12.75">
      <c r="A13" s="163"/>
      <c r="B13" s="174"/>
      <c r="C13" s="174"/>
      <c r="D13" s="174"/>
      <c r="E13" s="174"/>
      <c r="F13" s="175"/>
    </row>
    <row r="14" spans="1:9" ht="12.75">
      <c r="A14" s="163"/>
      <c r="B14" s="174"/>
      <c r="C14" s="174"/>
      <c r="D14" s="174"/>
      <c r="E14" s="174"/>
      <c r="F14" s="175"/>
    </row>
    <row r="15" spans="1:9" ht="154.5" customHeight="1">
      <c r="A15" s="176"/>
      <c r="B15" s="177"/>
      <c r="C15" s="177"/>
      <c r="D15" s="177"/>
      <c r="E15" s="177"/>
      <c r="F15" s="178"/>
    </row>
    <row r="16" spans="1:9" ht="3.75" customHeight="1">
      <c r="A16" s="13"/>
      <c r="B16" s="14"/>
      <c r="C16" s="14"/>
      <c r="D16" s="14"/>
      <c r="E16" s="15"/>
      <c r="F16" s="16"/>
    </row>
    <row r="17" spans="1:126" s="17" customFormat="1" ht="32.25" customHeight="1">
      <c r="A17" s="155" t="s">
        <v>5</v>
      </c>
      <c r="B17" s="165"/>
      <c r="C17" s="165"/>
      <c r="D17" s="165"/>
      <c r="E17" s="165"/>
      <c r="F17" s="165"/>
      <c r="G17" s="65" t="s">
        <v>6</v>
      </c>
      <c r="I17" s="68"/>
    </row>
    <row r="18" spans="1:126" s="17" customFormat="1" ht="37.5" customHeight="1">
      <c r="A18" s="149" t="s">
        <v>7</v>
      </c>
      <c r="B18" s="150"/>
      <c r="C18" s="150"/>
      <c r="D18" s="150"/>
      <c r="E18" s="150"/>
      <c r="F18" s="150"/>
      <c r="I18" s="68"/>
    </row>
    <row r="19" spans="1:126" s="22" customFormat="1" ht="42" customHeight="1">
      <c r="A19" s="18" t="s">
        <v>8</v>
      </c>
      <c r="B19" s="18" t="s">
        <v>9</v>
      </c>
      <c r="C19" s="19" t="s">
        <v>10</v>
      </c>
      <c r="D19" s="19" t="s">
        <v>11</v>
      </c>
      <c r="E19" s="20" t="s">
        <v>12</v>
      </c>
      <c r="F19" s="21" t="s">
        <v>13</v>
      </c>
      <c r="I19" s="69"/>
    </row>
    <row r="20" spans="1:126" s="22" customFormat="1" ht="40.35" customHeight="1">
      <c r="A20" s="33" t="s">
        <v>139</v>
      </c>
      <c r="B20" s="38" t="s">
        <v>14</v>
      </c>
      <c r="C20" s="34" t="s">
        <v>15</v>
      </c>
      <c r="D20" s="34">
        <v>1</v>
      </c>
      <c r="E20" s="51"/>
      <c r="F20" s="39">
        <f t="shared" ref="F20:F27" si="0">E20*D20</f>
        <v>0</v>
      </c>
      <c r="G20" s="53"/>
      <c r="I20" s="69"/>
    </row>
    <row r="21" spans="1:126" s="22" customFormat="1" ht="39.75" customHeight="1">
      <c r="A21" s="33" t="s">
        <v>17</v>
      </c>
      <c r="B21" s="35" t="s">
        <v>140</v>
      </c>
      <c r="C21" s="34" t="s">
        <v>15</v>
      </c>
      <c r="D21" s="36">
        <v>1</v>
      </c>
      <c r="E21" s="51"/>
      <c r="F21" s="23">
        <f t="shared" si="0"/>
        <v>0</v>
      </c>
      <c r="G21" s="48"/>
      <c r="I21" s="69"/>
    </row>
    <row r="22" spans="1:126" s="22" customFormat="1" ht="18.75">
      <c r="A22" s="33" t="s">
        <v>18</v>
      </c>
      <c r="B22" s="50" t="s">
        <v>19</v>
      </c>
      <c r="C22" s="34" t="s">
        <v>15</v>
      </c>
      <c r="D22" s="36">
        <v>1</v>
      </c>
      <c r="E22" s="51"/>
      <c r="F22" s="23">
        <f t="shared" si="0"/>
        <v>0</v>
      </c>
      <c r="G22" s="48"/>
      <c r="I22" s="69"/>
    </row>
    <row r="23" spans="1:126" s="22" customFormat="1" ht="18.75">
      <c r="A23" s="33" t="s">
        <v>20</v>
      </c>
      <c r="B23" s="50" t="s">
        <v>23</v>
      </c>
      <c r="C23" s="34" t="s">
        <v>24</v>
      </c>
      <c r="D23" s="64">
        <v>1000</v>
      </c>
      <c r="E23" s="51"/>
      <c r="F23" s="23">
        <f t="shared" si="0"/>
        <v>0</v>
      </c>
      <c r="G23" s="61" t="s">
        <v>25</v>
      </c>
      <c r="I23" s="69"/>
    </row>
    <row r="24" spans="1:126" s="22" customFormat="1" ht="18.75">
      <c r="A24" s="33" t="s">
        <v>21</v>
      </c>
      <c r="B24" s="50" t="s">
        <v>26</v>
      </c>
      <c r="C24" s="34" t="s">
        <v>27</v>
      </c>
      <c r="D24" s="36">
        <v>75</v>
      </c>
      <c r="E24" s="51"/>
      <c r="F24" s="23">
        <f t="shared" si="0"/>
        <v>0</v>
      </c>
      <c r="G24" s="48"/>
      <c r="I24" s="69"/>
    </row>
    <row r="25" spans="1:126" ht="18.75">
      <c r="A25" s="33" t="s">
        <v>22</v>
      </c>
      <c r="B25" s="47" t="s">
        <v>28</v>
      </c>
      <c r="C25" s="34" t="s">
        <v>27</v>
      </c>
      <c r="D25" s="36">
        <v>75</v>
      </c>
      <c r="E25" s="51"/>
      <c r="F25" s="23">
        <f t="shared" si="0"/>
        <v>0</v>
      </c>
      <c r="G25" s="48"/>
    </row>
    <row r="26" spans="1:126" ht="36.75">
      <c r="A26" s="56" t="s">
        <v>29</v>
      </c>
      <c r="B26" s="47" t="s">
        <v>30</v>
      </c>
      <c r="C26" s="34" t="s">
        <v>27</v>
      </c>
      <c r="D26" s="34">
        <v>720</v>
      </c>
      <c r="E26" s="51"/>
      <c r="F26" s="23">
        <f t="shared" si="0"/>
        <v>0</v>
      </c>
      <c r="G26" s="48"/>
    </row>
    <row r="27" spans="1:126" ht="36.75">
      <c r="A27" s="56" t="s">
        <v>31</v>
      </c>
      <c r="B27" s="47" t="s">
        <v>32</v>
      </c>
      <c r="C27" s="34" t="s">
        <v>27</v>
      </c>
      <c r="D27" s="34">
        <v>360</v>
      </c>
      <c r="E27" s="51"/>
      <c r="F27" s="23">
        <f t="shared" si="0"/>
        <v>0</v>
      </c>
      <c r="G27" s="48"/>
    </row>
    <row r="28" spans="1:126" ht="42" customHeight="1">
      <c r="A28" s="131" t="s">
        <v>33</v>
      </c>
      <c r="B28" s="132"/>
      <c r="C28" s="132"/>
      <c r="D28" s="131"/>
      <c r="E28" s="131"/>
      <c r="F28" s="24">
        <f>SUM(F20:F27)</f>
        <v>0</v>
      </c>
    </row>
    <row r="29" spans="1:126" s="28" customFormat="1" ht="36.75" customHeight="1">
      <c r="A29" s="149" t="s">
        <v>34</v>
      </c>
      <c r="B29" s="150"/>
      <c r="C29" s="150"/>
      <c r="D29" s="150"/>
      <c r="E29" s="150"/>
      <c r="F29" s="150"/>
      <c r="G29" s="49"/>
      <c r="H29" s="2"/>
      <c r="I29" s="66"/>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row>
    <row r="30" spans="1:126" s="28" customFormat="1" ht="41.25" customHeight="1">
      <c r="A30" s="18" t="s">
        <v>8</v>
      </c>
      <c r="B30" s="18" t="s">
        <v>9</v>
      </c>
      <c r="C30" s="19" t="s">
        <v>10</v>
      </c>
      <c r="D30" s="37" t="s">
        <v>11</v>
      </c>
      <c r="E30" s="20" t="s">
        <v>12</v>
      </c>
      <c r="F30" s="21" t="s">
        <v>13</v>
      </c>
      <c r="G30" s="2"/>
      <c r="H30" s="2"/>
      <c r="I30" s="66"/>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row>
    <row r="31" spans="1:126" s="28" customFormat="1" ht="18.75">
      <c r="A31" s="33" t="s">
        <v>35</v>
      </c>
      <c r="B31" s="57" t="s">
        <v>36</v>
      </c>
      <c r="C31" s="34" t="s">
        <v>15</v>
      </c>
      <c r="D31" s="36">
        <v>1</v>
      </c>
      <c r="E31" s="51"/>
      <c r="F31" s="23">
        <f t="shared" ref="F31:F72" si="1">E31*D31</f>
        <v>0</v>
      </c>
      <c r="G31" s="2"/>
      <c r="H31" s="2"/>
      <c r="I31" s="66"/>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row>
    <row r="32" spans="1:126" s="28" customFormat="1" ht="18.75">
      <c r="A32" s="44" t="s">
        <v>37</v>
      </c>
      <c r="B32" s="58" t="s">
        <v>38</v>
      </c>
      <c r="C32" s="36" t="s">
        <v>39</v>
      </c>
      <c r="D32" s="36">
        <v>4</v>
      </c>
      <c r="E32" s="52"/>
      <c r="F32" s="23">
        <f t="shared" si="1"/>
        <v>0</v>
      </c>
      <c r="G32" s="2"/>
      <c r="H32" s="2"/>
      <c r="I32" s="66"/>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row>
    <row r="33" spans="1:126" s="28" customFormat="1" ht="18.75">
      <c r="A33" s="44" t="s">
        <v>40</v>
      </c>
      <c r="B33" s="58" t="s">
        <v>41</v>
      </c>
      <c r="C33" s="36" t="s">
        <v>15</v>
      </c>
      <c r="D33" s="36">
        <v>1</v>
      </c>
      <c r="E33" s="52"/>
      <c r="F33" s="23">
        <f t="shared" si="1"/>
        <v>0</v>
      </c>
      <c r="G33" s="2"/>
      <c r="H33" s="2"/>
      <c r="I33" s="66"/>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row>
    <row r="34" spans="1:126" s="28" customFormat="1" ht="18.75">
      <c r="A34" s="44" t="s">
        <v>42</v>
      </c>
      <c r="B34" s="58" t="s">
        <v>43</v>
      </c>
      <c r="C34" s="36" t="s">
        <v>15</v>
      </c>
      <c r="D34" s="36">
        <v>1</v>
      </c>
      <c r="E34" s="52"/>
      <c r="F34" s="23">
        <f t="shared" si="1"/>
        <v>0</v>
      </c>
      <c r="G34" s="2"/>
      <c r="H34" s="2"/>
      <c r="I34" s="66"/>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row>
    <row r="35" spans="1:126" s="28" customFormat="1" ht="18.75">
      <c r="A35" s="44" t="s">
        <v>44</v>
      </c>
      <c r="B35" s="58" t="s">
        <v>45</v>
      </c>
      <c r="C35" s="36" t="s">
        <v>46</v>
      </c>
      <c r="D35" s="36">
        <v>515</v>
      </c>
      <c r="E35" s="52"/>
      <c r="F35" s="23">
        <f t="shared" si="1"/>
        <v>0</v>
      </c>
      <c r="G35" s="2"/>
      <c r="H35" s="2"/>
      <c r="I35" s="66"/>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row>
    <row r="36" spans="1:126" s="28" customFormat="1" ht="18.75">
      <c r="A36" s="44" t="s">
        <v>47</v>
      </c>
      <c r="B36" s="59" t="s">
        <v>48</v>
      </c>
      <c r="C36" s="36" t="s">
        <v>15</v>
      </c>
      <c r="D36" s="36">
        <v>1</v>
      </c>
      <c r="E36" s="52"/>
      <c r="F36" s="23">
        <f t="shared" si="1"/>
        <v>0</v>
      </c>
      <c r="G36" s="2"/>
      <c r="H36" s="2"/>
      <c r="I36" s="66"/>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row>
    <row r="37" spans="1:126" s="28" customFormat="1" ht="18.75">
      <c r="A37" s="45" t="s">
        <v>49</v>
      </c>
      <c r="B37" s="58" t="s">
        <v>141</v>
      </c>
      <c r="C37" s="36" t="s">
        <v>46</v>
      </c>
      <c r="D37" s="36">
        <v>490</v>
      </c>
      <c r="E37" s="52"/>
      <c r="F37" s="23">
        <f t="shared" si="1"/>
        <v>0</v>
      </c>
      <c r="G37" s="2"/>
      <c r="H37" s="2"/>
      <c r="I37" s="66"/>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row>
    <row r="38" spans="1:126" s="28" customFormat="1" ht="18.75">
      <c r="A38" s="44" t="s">
        <v>50</v>
      </c>
      <c r="B38" s="59" t="s">
        <v>51</v>
      </c>
      <c r="C38" s="43" t="s">
        <v>15</v>
      </c>
      <c r="D38" s="36">
        <v>1</v>
      </c>
      <c r="E38" s="52"/>
      <c r="F38" s="23">
        <f t="shared" si="1"/>
        <v>0</v>
      </c>
      <c r="G38" s="2"/>
      <c r="H38" s="2"/>
      <c r="I38" s="66"/>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row>
    <row r="39" spans="1:126" s="28" customFormat="1" ht="18.75">
      <c r="A39" s="44" t="s">
        <v>52</v>
      </c>
      <c r="B39" s="59" t="s">
        <v>53</v>
      </c>
      <c r="C39" s="43" t="s">
        <v>46</v>
      </c>
      <c r="D39" s="36">
        <v>490</v>
      </c>
      <c r="E39" s="52"/>
      <c r="F39" s="23">
        <f t="shared" si="1"/>
        <v>0</v>
      </c>
      <c r="G39" s="2"/>
      <c r="H39" s="2"/>
      <c r="I39" s="66"/>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row>
    <row r="40" spans="1:126" s="28" customFormat="1" ht="18.75">
      <c r="A40" s="44" t="s">
        <v>54</v>
      </c>
      <c r="B40" s="59" t="s">
        <v>55</v>
      </c>
      <c r="C40" s="43" t="s">
        <v>15</v>
      </c>
      <c r="D40" s="36">
        <v>1</v>
      </c>
      <c r="E40" s="52"/>
      <c r="F40" s="23">
        <f t="shared" si="1"/>
        <v>0</v>
      </c>
      <c r="G40" s="2"/>
      <c r="H40" s="2"/>
      <c r="I40" s="66"/>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row>
    <row r="41" spans="1:126" s="28" customFormat="1" ht="18.75">
      <c r="A41" s="44" t="s">
        <v>56</v>
      </c>
      <c r="B41" s="59" t="s">
        <v>57</v>
      </c>
      <c r="C41" s="36" t="s">
        <v>24</v>
      </c>
      <c r="D41" s="60">
        <f>2126*1.25</f>
        <v>2657.5</v>
      </c>
      <c r="E41" s="52"/>
      <c r="F41" s="23">
        <f t="shared" si="1"/>
        <v>0</v>
      </c>
      <c r="G41" s="61" t="s">
        <v>142</v>
      </c>
      <c r="H41" s="2"/>
      <c r="I41" s="66">
        <v>2592</v>
      </c>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row>
    <row r="42" spans="1:126" s="28" customFormat="1" ht="18.75">
      <c r="A42" s="44" t="s">
        <v>58</v>
      </c>
      <c r="B42" s="59" t="s">
        <v>59</v>
      </c>
      <c r="C42" s="36" t="s">
        <v>15</v>
      </c>
      <c r="D42" s="62">
        <v>1</v>
      </c>
      <c r="E42" s="52"/>
      <c r="F42" s="23">
        <f t="shared" si="1"/>
        <v>0</v>
      </c>
      <c r="G42" s="2"/>
      <c r="H42" s="2"/>
      <c r="I42" s="66"/>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row>
    <row r="43" spans="1:126" s="28" customFormat="1" ht="18.75">
      <c r="A43" s="44" t="s">
        <v>60</v>
      </c>
      <c r="B43" s="59" t="s">
        <v>61</v>
      </c>
      <c r="C43" s="43" t="s">
        <v>15</v>
      </c>
      <c r="D43" s="36">
        <v>1</v>
      </c>
      <c r="E43" s="52"/>
      <c r="F43" s="23">
        <f t="shared" si="1"/>
        <v>0</v>
      </c>
      <c r="G43" s="2"/>
      <c r="H43" s="2"/>
      <c r="I43" s="66"/>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row>
    <row r="44" spans="1:126" s="28" customFormat="1" ht="36.75">
      <c r="A44" s="44" t="s">
        <v>62</v>
      </c>
      <c r="B44" s="59" t="s">
        <v>63</v>
      </c>
      <c r="C44" s="43" t="s">
        <v>46</v>
      </c>
      <c r="D44" s="36">
        <f>1425-490</f>
        <v>935</v>
      </c>
      <c r="E44" s="52"/>
      <c r="F44" s="23">
        <f t="shared" si="1"/>
        <v>0</v>
      </c>
      <c r="G44" s="2"/>
      <c r="H44" s="2"/>
      <c r="I44" s="66"/>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row>
    <row r="45" spans="1:126" s="28" customFormat="1" ht="18" customHeight="1">
      <c r="A45" s="44" t="s">
        <v>64</v>
      </c>
      <c r="B45" s="54" t="s">
        <v>65</v>
      </c>
      <c r="C45" s="43" t="s">
        <v>39</v>
      </c>
      <c r="D45" s="43">
        <v>4</v>
      </c>
      <c r="E45" s="52"/>
      <c r="F45" s="23">
        <f t="shared" si="1"/>
        <v>0</v>
      </c>
      <c r="G45" s="61" t="s">
        <v>66</v>
      </c>
      <c r="H45" s="2"/>
      <c r="I45" s="66"/>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row>
    <row r="46" spans="1:126" s="28" customFormat="1" ht="18.75">
      <c r="A46" s="44" t="s">
        <v>67</v>
      </c>
      <c r="B46" s="54" t="s">
        <v>68</v>
      </c>
      <c r="C46" s="43" t="s">
        <v>39</v>
      </c>
      <c r="D46" s="43">
        <v>8</v>
      </c>
      <c r="E46" s="52"/>
      <c r="F46" s="23">
        <f>E46*D46</f>
        <v>0</v>
      </c>
      <c r="G46" s="61" t="s">
        <v>69</v>
      </c>
      <c r="H46" s="2"/>
      <c r="I46" s="66"/>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row>
    <row r="47" spans="1:126" s="28" customFormat="1" ht="18.75">
      <c r="A47" s="44" t="s">
        <v>70</v>
      </c>
      <c r="B47" s="59" t="s">
        <v>71</v>
      </c>
      <c r="C47" s="43" t="s">
        <v>15</v>
      </c>
      <c r="D47" s="43">
        <v>1</v>
      </c>
      <c r="E47" s="52"/>
      <c r="F47" s="23">
        <f>E47*D47</f>
        <v>0</v>
      </c>
      <c r="G47" s="2"/>
      <c r="H47" s="2"/>
      <c r="I47" s="66"/>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row>
    <row r="48" spans="1:126" s="28" customFormat="1" ht="18" customHeight="1">
      <c r="A48" s="44" t="s">
        <v>72</v>
      </c>
      <c r="B48" s="59" t="s">
        <v>73</v>
      </c>
      <c r="C48" s="43" t="s">
        <v>39</v>
      </c>
      <c r="D48" s="43">
        <v>4</v>
      </c>
      <c r="E48" s="52"/>
      <c r="F48" s="23">
        <f>E48*D48</f>
        <v>0</v>
      </c>
      <c r="G48" s="2"/>
      <c r="H48" s="2"/>
      <c r="I48" s="66"/>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row>
    <row r="49" spans="1:126" s="28" customFormat="1" ht="18" customHeight="1">
      <c r="A49" s="44" t="s">
        <v>74</v>
      </c>
      <c r="B49" s="59" t="s">
        <v>75</v>
      </c>
      <c r="C49" s="43" t="s">
        <v>24</v>
      </c>
      <c r="D49" s="55">
        <f>765*1.25</f>
        <v>956.25</v>
      </c>
      <c r="E49" s="52"/>
      <c r="F49" s="23">
        <f t="shared" si="1"/>
        <v>0</v>
      </c>
      <c r="G49" s="61" t="s">
        <v>142</v>
      </c>
      <c r="H49" s="2"/>
      <c r="I49" s="66">
        <v>957</v>
      </c>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row>
    <row r="50" spans="1:126" s="28" customFormat="1" ht="18.75">
      <c r="A50" s="44" t="s">
        <v>76</v>
      </c>
      <c r="B50" s="59" t="s">
        <v>143</v>
      </c>
      <c r="C50" s="43" t="s">
        <v>46</v>
      </c>
      <c r="D50" s="43">
        <f>1400-490</f>
        <v>910</v>
      </c>
      <c r="E50" s="52"/>
      <c r="F50" s="23">
        <f t="shared" si="1"/>
        <v>0</v>
      </c>
      <c r="G50" s="2"/>
      <c r="H50" s="2"/>
      <c r="I50" s="66"/>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row>
    <row r="51" spans="1:126" s="28" customFormat="1" ht="18.75">
      <c r="A51" s="44" t="s">
        <v>77</v>
      </c>
      <c r="B51" s="59" t="s">
        <v>144</v>
      </c>
      <c r="C51" s="43" t="s">
        <v>15</v>
      </c>
      <c r="D51" s="43">
        <v>1</v>
      </c>
      <c r="E51" s="52"/>
      <c r="F51" s="23">
        <f t="shared" si="1"/>
        <v>0</v>
      </c>
      <c r="G51" s="2"/>
      <c r="H51" s="2"/>
      <c r="I51" s="66"/>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row>
    <row r="52" spans="1:126" s="28" customFormat="1" ht="18.75">
      <c r="A52" s="44" t="s">
        <v>78</v>
      </c>
      <c r="B52" s="59" t="s">
        <v>79</v>
      </c>
      <c r="C52" s="43" t="s">
        <v>46</v>
      </c>
      <c r="D52" s="46">
        <v>1400</v>
      </c>
      <c r="E52" s="52"/>
      <c r="F52" s="23">
        <f t="shared" si="1"/>
        <v>0</v>
      </c>
      <c r="G52" s="2"/>
      <c r="H52" s="2"/>
      <c r="I52" s="66"/>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row>
    <row r="53" spans="1:126" s="28" customFormat="1" ht="18.75">
      <c r="A53" s="44" t="s">
        <v>80</v>
      </c>
      <c r="B53" s="59" t="s">
        <v>81</v>
      </c>
      <c r="C53" s="43" t="s">
        <v>15</v>
      </c>
      <c r="D53" s="43">
        <v>1</v>
      </c>
      <c r="E53" s="52"/>
      <c r="F53" s="23">
        <f t="shared" si="1"/>
        <v>0</v>
      </c>
      <c r="G53" s="2"/>
      <c r="H53" s="2"/>
      <c r="I53" s="66"/>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row>
    <row r="54" spans="1:126" s="28" customFormat="1" ht="18.75">
      <c r="A54" s="44" t="s">
        <v>82</v>
      </c>
      <c r="B54" s="59" t="s">
        <v>83</v>
      </c>
      <c r="C54" s="43" t="s">
        <v>24</v>
      </c>
      <c r="D54" s="60">
        <v>6147</v>
      </c>
      <c r="E54" s="52"/>
      <c r="F54" s="23">
        <f t="shared" si="1"/>
        <v>0</v>
      </c>
      <c r="G54" s="61" t="s">
        <v>142</v>
      </c>
      <c r="H54" s="2"/>
      <c r="I54" s="66">
        <v>6088</v>
      </c>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row>
    <row r="55" spans="1:126" s="28" customFormat="1" ht="18.75">
      <c r="A55" s="44" t="s">
        <v>84</v>
      </c>
      <c r="B55" s="59" t="s">
        <v>85</v>
      </c>
      <c r="C55" s="43" t="s">
        <v>15</v>
      </c>
      <c r="D55" s="43">
        <v>1</v>
      </c>
      <c r="E55" s="52"/>
      <c r="F55" s="23">
        <f t="shared" si="1"/>
        <v>0</v>
      </c>
      <c r="G55" s="2"/>
      <c r="H55" s="2"/>
      <c r="I55" s="66"/>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row>
    <row r="56" spans="1:126" s="28" customFormat="1" ht="36.75">
      <c r="A56" s="44" t="s">
        <v>86</v>
      </c>
      <c r="B56" s="59" t="s">
        <v>87</v>
      </c>
      <c r="C56" s="43" t="s">
        <v>46</v>
      </c>
      <c r="D56" s="43">
        <f>2150-1400</f>
        <v>750</v>
      </c>
      <c r="E56" s="52"/>
      <c r="F56" s="23">
        <f t="shared" si="1"/>
        <v>0</v>
      </c>
      <c r="G56" s="2"/>
      <c r="H56" s="2"/>
      <c r="I56" s="66"/>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row>
    <row r="57" spans="1:126" s="28" customFormat="1" ht="18" customHeight="1">
      <c r="A57" s="44" t="s">
        <v>88</v>
      </c>
      <c r="B57" s="59" t="s">
        <v>89</v>
      </c>
      <c r="C57" s="43" t="s">
        <v>39</v>
      </c>
      <c r="D57" s="43">
        <v>4</v>
      </c>
      <c r="E57" s="52"/>
      <c r="F57" s="23">
        <f t="shared" si="1"/>
        <v>0</v>
      </c>
      <c r="G57" s="2"/>
      <c r="H57" s="2"/>
      <c r="I57" s="66"/>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row>
    <row r="58" spans="1:126" s="28" customFormat="1" ht="18" customHeight="1">
      <c r="A58" s="44" t="s">
        <v>90</v>
      </c>
      <c r="B58" s="59" t="s">
        <v>91</v>
      </c>
      <c r="C58" s="43" t="s">
        <v>39</v>
      </c>
      <c r="D58" s="43">
        <v>8</v>
      </c>
      <c r="E58" s="52"/>
      <c r="F58" s="23">
        <f t="shared" si="1"/>
        <v>0</v>
      </c>
      <c r="G58" s="2"/>
      <c r="H58" s="2"/>
      <c r="I58" s="66"/>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row>
    <row r="59" spans="1:126" s="28" customFormat="1" ht="17.25" customHeight="1">
      <c r="A59" s="44" t="s">
        <v>92</v>
      </c>
      <c r="B59" s="59" t="s">
        <v>93</v>
      </c>
      <c r="C59" s="43" t="s">
        <v>15</v>
      </c>
      <c r="D59" s="43">
        <v>1</v>
      </c>
      <c r="E59" s="52"/>
      <c r="F59" s="23">
        <f t="shared" si="1"/>
        <v>0</v>
      </c>
      <c r="G59" s="2"/>
      <c r="H59" s="2"/>
      <c r="I59" s="66"/>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row>
    <row r="60" spans="1:126" s="28" customFormat="1" ht="18.75">
      <c r="A60" s="44" t="s">
        <v>94</v>
      </c>
      <c r="B60" s="59" t="s">
        <v>95</v>
      </c>
      <c r="C60" s="43" t="s">
        <v>39</v>
      </c>
      <c r="D60" s="43">
        <v>4</v>
      </c>
      <c r="E60" s="52"/>
      <c r="F60" s="23">
        <f t="shared" si="1"/>
        <v>0</v>
      </c>
      <c r="G60" s="2"/>
      <c r="H60" s="2"/>
      <c r="I60" s="66"/>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row>
    <row r="61" spans="1:126" s="28" customFormat="1" ht="36.75">
      <c r="A61" s="44" t="s">
        <v>96</v>
      </c>
      <c r="B61" s="59" t="s">
        <v>145</v>
      </c>
      <c r="C61" s="43" t="s">
        <v>24</v>
      </c>
      <c r="D61" s="55">
        <f>613*1.25</f>
        <v>766.25</v>
      </c>
      <c r="E61" s="52"/>
      <c r="F61" s="23">
        <f t="shared" si="1"/>
        <v>0</v>
      </c>
      <c r="G61" s="61" t="s">
        <v>142</v>
      </c>
      <c r="H61" s="2"/>
      <c r="I61" s="66">
        <v>742</v>
      </c>
      <c r="J61" s="2" t="s">
        <v>148</v>
      </c>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row>
    <row r="62" spans="1:126" s="28" customFormat="1" ht="18.75">
      <c r="A62" s="44" t="s">
        <v>97</v>
      </c>
      <c r="B62" s="59" t="s">
        <v>146</v>
      </c>
      <c r="C62" s="43" t="s">
        <v>46</v>
      </c>
      <c r="D62" s="43">
        <f>2100-1400</f>
        <v>700</v>
      </c>
      <c r="E62" s="52"/>
      <c r="F62" s="23">
        <f t="shared" si="1"/>
        <v>0</v>
      </c>
      <c r="G62" s="2"/>
      <c r="H62" s="2"/>
      <c r="I62" s="66">
        <v>766</v>
      </c>
      <c r="J62" s="2" t="s">
        <v>149</v>
      </c>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row>
    <row r="63" spans="1:126" s="28" customFormat="1" ht="18.75">
      <c r="A63" s="44" t="s">
        <v>98</v>
      </c>
      <c r="B63" s="59" t="s">
        <v>100</v>
      </c>
      <c r="C63" s="43" t="s">
        <v>15</v>
      </c>
      <c r="D63" s="43">
        <v>1</v>
      </c>
      <c r="E63" s="52"/>
      <c r="F63" s="23">
        <f t="shared" si="1"/>
        <v>0</v>
      </c>
      <c r="G63" s="2"/>
      <c r="H63" s="2"/>
      <c r="I63" s="66"/>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row>
    <row r="64" spans="1:126" s="28" customFormat="1" ht="18.75">
      <c r="A64" s="44" t="s">
        <v>99</v>
      </c>
      <c r="B64" s="59" t="s">
        <v>102</v>
      </c>
      <c r="C64" s="43" t="s">
        <v>46</v>
      </c>
      <c r="D64" s="46">
        <v>2100</v>
      </c>
      <c r="E64" s="52"/>
      <c r="F64" s="23">
        <f t="shared" si="1"/>
        <v>0</v>
      </c>
      <c r="G64" s="2"/>
      <c r="H64" s="2"/>
      <c r="I64" s="66"/>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row>
    <row r="65" spans="1:126" s="28" customFormat="1" ht="18.75">
      <c r="A65" s="44" t="s">
        <v>101</v>
      </c>
      <c r="B65" s="59" t="s">
        <v>104</v>
      </c>
      <c r="C65" s="43" t="s">
        <v>15</v>
      </c>
      <c r="D65" s="43">
        <v>1</v>
      </c>
      <c r="E65" s="52"/>
      <c r="F65" s="23">
        <f t="shared" si="1"/>
        <v>0</v>
      </c>
      <c r="G65" s="2"/>
      <c r="H65" s="2"/>
      <c r="I65" s="66"/>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row>
    <row r="66" spans="1:126" s="28" customFormat="1" ht="18.75">
      <c r="A66" s="44" t="s">
        <v>103</v>
      </c>
      <c r="B66" s="59" t="s">
        <v>106</v>
      </c>
      <c r="C66" s="43" t="s">
        <v>24</v>
      </c>
      <c r="D66" s="63">
        <v>7069.4</v>
      </c>
      <c r="E66" s="52"/>
      <c r="F66" s="23">
        <f t="shared" si="1"/>
        <v>0</v>
      </c>
      <c r="G66" s="61" t="s">
        <v>142</v>
      </c>
      <c r="H66" s="2"/>
      <c r="I66" s="66">
        <v>7035</v>
      </c>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row>
    <row r="67" spans="1:126" s="28" customFormat="1" ht="18.75">
      <c r="A67" s="44" t="s">
        <v>105</v>
      </c>
      <c r="B67" s="59" t="s">
        <v>108</v>
      </c>
      <c r="C67" s="43" t="s">
        <v>15</v>
      </c>
      <c r="D67" s="43">
        <v>1</v>
      </c>
      <c r="E67" s="52"/>
      <c r="F67" s="23">
        <f t="shared" si="1"/>
        <v>0</v>
      </c>
      <c r="G67" s="2"/>
      <c r="H67" s="2"/>
      <c r="I67" s="66">
        <v>7069.4</v>
      </c>
      <c r="J67" s="2" t="s">
        <v>150</v>
      </c>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row>
    <row r="68" spans="1:126" s="28" customFormat="1" ht="18.75">
      <c r="A68" s="44" t="s">
        <v>107</v>
      </c>
      <c r="B68" s="59" t="s">
        <v>147</v>
      </c>
      <c r="C68" s="43" t="s">
        <v>46</v>
      </c>
      <c r="D68" s="43">
        <f>2860-2100</f>
        <v>760</v>
      </c>
      <c r="E68" s="52"/>
      <c r="F68" s="23">
        <f t="shared" si="1"/>
        <v>0</v>
      </c>
      <c r="G68" s="2"/>
      <c r="H68" s="2"/>
      <c r="I68" s="66"/>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row>
    <row r="69" spans="1:126" s="28" customFormat="1" ht="18.75">
      <c r="A69" s="44" t="s">
        <v>109</v>
      </c>
      <c r="B69" s="59" t="s">
        <v>111</v>
      </c>
      <c r="C69" s="43" t="s">
        <v>15</v>
      </c>
      <c r="D69" s="43">
        <v>1</v>
      </c>
      <c r="E69" s="52"/>
      <c r="F69" s="23">
        <f t="shared" si="1"/>
        <v>0</v>
      </c>
      <c r="G69" s="2"/>
      <c r="H69" s="2"/>
      <c r="I69" s="66"/>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row>
    <row r="70" spans="1:126" s="28" customFormat="1" ht="18.75">
      <c r="A70" s="44" t="s">
        <v>110</v>
      </c>
      <c r="B70" s="59" t="s">
        <v>113</v>
      </c>
      <c r="C70" s="43" t="s">
        <v>15</v>
      </c>
      <c r="D70" s="36">
        <v>1</v>
      </c>
      <c r="E70" s="52"/>
      <c r="F70" s="23">
        <f t="shared" si="1"/>
        <v>0</v>
      </c>
      <c r="G70" s="2"/>
      <c r="H70" s="2"/>
      <c r="I70" s="66"/>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row>
    <row r="71" spans="1:126" s="28" customFormat="1" ht="18.75">
      <c r="A71" s="44" t="s">
        <v>112</v>
      </c>
      <c r="B71" s="59" t="s">
        <v>115</v>
      </c>
      <c r="C71" s="43" t="s">
        <v>15</v>
      </c>
      <c r="D71" s="36">
        <v>1</v>
      </c>
      <c r="E71" s="52"/>
      <c r="F71" s="23">
        <f t="shared" si="1"/>
        <v>0</v>
      </c>
      <c r="G71" s="2"/>
      <c r="H71" s="2"/>
      <c r="I71" s="66"/>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row>
    <row r="72" spans="1:126" s="28" customFormat="1" ht="18.75">
      <c r="A72" s="44" t="s">
        <v>114</v>
      </c>
      <c r="B72" s="59" t="s">
        <v>116</v>
      </c>
      <c r="C72" s="43" t="s">
        <v>15</v>
      </c>
      <c r="D72" s="36">
        <v>1</v>
      </c>
      <c r="E72" s="52"/>
      <c r="F72" s="23">
        <f t="shared" si="1"/>
        <v>0</v>
      </c>
      <c r="G72" s="2"/>
      <c r="H72" s="2"/>
      <c r="I72" s="66"/>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row>
    <row r="73" spans="1:126" s="28" customFormat="1" ht="41.25" customHeight="1">
      <c r="A73" s="131" t="s">
        <v>117</v>
      </c>
      <c r="B73" s="132"/>
      <c r="C73" s="132"/>
      <c r="D73" s="132"/>
      <c r="E73" s="132"/>
      <c r="F73" s="24">
        <f>SUM(F31:F72)</f>
        <v>0</v>
      </c>
      <c r="G73" s="2"/>
      <c r="H73" s="2"/>
      <c r="I73" s="66"/>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row>
    <row r="74" spans="1:126" s="28" customFormat="1" ht="12.75">
      <c r="A74" s="25"/>
      <c r="B74" s="26"/>
      <c r="C74" s="25"/>
      <c r="D74" s="25"/>
      <c r="E74" s="27"/>
      <c r="F74" s="27"/>
      <c r="G74" s="2"/>
      <c r="H74" s="2"/>
      <c r="I74" s="66"/>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row>
    <row r="75" spans="1:126" s="28" customFormat="1" ht="36.75" customHeight="1">
      <c r="A75" s="151" t="s">
        <v>118</v>
      </c>
      <c r="B75" s="152"/>
      <c r="C75" s="152"/>
      <c r="D75" s="152"/>
      <c r="E75" s="152"/>
      <c r="F75" s="153"/>
      <c r="G75" s="2"/>
      <c r="H75" s="2"/>
      <c r="I75" s="66"/>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row>
    <row r="76" spans="1:126" s="28" customFormat="1" ht="42" customHeight="1">
      <c r="A76" s="136" t="s">
        <v>119</v>
      </c>
      <c r="B76" s="137"/>
      <c r="C76" s="137"/>
      <c r="D76" s="138"/>
      <c r="E76" s="139">
        <f>SUM(F28,F73)</f>
        <v>0</v>
      </c>
      <c r="F76" s="140"/>
      <c r="G76" s="2"/>
      <c r="H76" s="2"/>
      <c r="I76" s="66"/>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row>
    <row r="77" spans="1:126" s="28" customFormat="1" ht="26.25" customHeight="1">
      <c r="A77" s="141" t="s">
        <v>120</v>
      </c>
      <c r="B77" s="142"/>
      <c r="C77" s="142"/>
      <c r="D77" s="142"/>
      <c r="E77" s="142"/>
      <c r="F77" s="143"/>
      <c r="G77" s="2"/>
      <c r="H77" s="2"/>
      <c r="I77" s="66"/>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row>
    <row r="78" spans="1:126" ht="42.75" customHeight="1">
      <c r="A78" s="144" t="s">
        <v>121</v>
      </c>
      <c r="B78" s="145"/>
      <c r="C78" s="145"/>
      <c r="D78" s="145"/>
      <c r="E78" s="145"/>
      <c r="F78" s="146"/>
    </row>
    <row r="79" spans="1:126" ht="20.25" customHeight="1">
      <c r="A79" s="29"/>
      <c r="B79" s="147" t="s">
        <v>122</v>
      </c>
      <c r="C79" s="147"/>
      <c r="D79" s="147"/>
      <c r="E79" s="147"/>
      <c r="F79" s="148"/>
    </row>
    <row r="80" spans="1:126"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sheetData>
  <mergeCells count="16">
    <mergeCell ref="A17:F17"/>
    <mergeCell ref="B1:F4"/>
    <mergeCell ref="B7:F7"/>
    <mergeCell ref="B9:F9"/>
    <mergeCell ref="A11:F11"/>
    <mergeCell ref="A12:F15"/>
    <mergeCell ref="A77:F77"/>
    <mergeCell ref="A78:F78"/>
    <mergeCell ref="B79:F79"/>
    <mergeCell ref="A18:F18"/>
    <mergeCell ref="A28:E28"/>
    <mergeCell ref="A29:F29"/>
    <mergeCell ref="A73:E73"/>
    <mergeCell ref="A75:F75"/>
    <mergeCell ref="A76:D76"/>
    <mergeCell ref="E76:F76"/>
  </mergeCells>
  <phoneticPr fontId="29" type="noConversion"/>
  <pageMargins left="0.7" right="0.7" top="0.75" bottom="0.75" header="0.3" footer="0.3"/>
  <pageSetup scale="4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D8D52-BD82-44C3-9971-5976BFFAE0D5}">
  <dimension ref="A1:H27"/>
  <sheetViews>
    <sheetView showGridLines="0" zoomScale="90" zoomScaleNormal="90" workbookViewId="0">
      <selection activeCell="D4" sqref="D4"/>
    </sheetView>
  </sheetViews>
  <sheetFormatPr defaultColWidth="9.140625" defaultRowHeight="15"/>
  <cols>
    <col min="1" max="1" width="38.42578125" style="90" bestFit="1" customWidth="1"/>
    <col min="2" max="2" width="10" style="90" bestFit="1" customWidth="1"/>
    <col min="3" max="3" width="13.7109375" style="90" bestFit="1" customWidth="1"/>
    <col min="4" max="4" width="9.28515625" style="90" bestFit="1" customWidth="1"/>
    <col min="5" max="7" width="14.28515625" style="90" customWidth="1"/>
    <col min="8" max="8" width="18.85546875" style="102" bestFit="1" customWidth="1"/>
    <col min="9" max="16384" width="9.140625" style="90"/>
  </cols>
  <sheetData>
    <row r="1" spans="1:8" ht="31.5">
      <c r="A1" s="87"/>
      <c r="B1" s="88" t="s">
        <v>123</v>
      </c>
      <c r="C1" s="89" t="s">
        <v>124</v>
      </c>
      <c r="D1" s="89" t="s">
        <v>125</v>
      </c>
      <c r="E1" s="89" t="s">
        <v>126</v>
      </c>
      <c r="F1" s="89" t="s">
        <v>127</v>
      </c>
      <c r="G1" s="89" t="s">
        <v>128</v>
      </c>
      <c r="H1" s="99" t="s">
        <v>129</v>
      </c>
    </row>
    <row r="2" spans="1:8" ht="15.75">
      <c r="A2" s="91" t="s">
        <v>130</v>
      </c>
      <c r="B2" s="97">
        <v>0</v>
      </c>
      <c r="C2" s="97">
        <v>490</v>
      </c>
      <c r="D2" s="92">
        <f>C2-B2</f>
        <v>490</v>
      </c>
      <c r="E2" s="92">
        <v>52</v>
      </c>
      <c r="F2" s="92">
        <v>44</v>
      </c>
      <c r="G2" s="98">
        <f>(((E2^2)-(F2^2))/1029.4)*D2</f>
        <v>365.57217796774819</v>
      </c>
      <c r="H2" s="103">
        <f>CONVERT(G2,"barrel","ft^3")</f>
        <v>2052.535457548086</v>
      </c>
    </row>
    <row r="3" spans="1:8" ht="15.75">
      <c r="A3" s="93" t="s">
        <v>131</v>
      </c>
      <c r="B3" s="97">
        <v>490</v>
      </c>
      <c r="C3" s="97">
        <v>515</v>
      </c>
      <c r="D3" s="92">
        <f>C3-B3</f>
        <v>25</v>
      </c>
      <c r="E3" s="92">
        <v>12.25</v>
      </c>
      <c r="F3" s="92" t="s">
        <v>132</v>
      </c>
      <c r="G3" s="98">
        <f>((E3^2)/1029.4)*D3</f>
        <v>3.6444166504760052</v>
      </c>
      <c r="H3" s="103">
        <f>CONVERT(G3,"barrel","ft^3")</f>
        <v>20.46188098548507</v>
      </c>
    </row>
    <row r="4" spans="1:8" ht="15.75">
      <c r="A4" s="87"/>
      <c r="B4" s="87"/>
      <c r="C4" s="87"/>
      <c r="D4" s="87"/>
      <c r="E4" s="87"/>
      <c r="F4" s="87"/>
      <c r="G4" s="94">
        <v>1</v>
      </c>
      <c r="H4" s="104">
        <f>SUM(H2:H3)</f>
        <v>2072.9973385335711</v>
      </c>
    </row>
    <row r="5" spans="1:8" ht="15.75">
      <c r="A5" s="87"/>
      <c r="B5" s="87"/>
      <c r="C5" s="87"/>
      <c r="D5" s="87"/>
      <c r="E5" s="87"/>
      <c r="F5" s="87"/>
      <c r="G5" s="95">
        <v>1.25</v>
      </c>
      <c r="H5" s="105">
        <f>H4*G5</f>
        <v>2591.2466731669638</v>
      </c>
    </row>
    <row r="6" spans="1:8">
      <c r="A6" s="87"/>
      <c r="B6" s="87"/>
      <c r="C6" s="87"/>
      <c r="D6" s="87"/>
      <c r="E6" s="87"/>
      <c r="F6" s="87"/>
      <c r="G6" s="87"/>
      <c r="H6" s="100"/>
    </row>
    <row r="7" spans="1:8" ht="31.5">
      <c r="A7" s="87"/>
      <c r="B7" s="88" t="s">
        <v>123</v>
      </c>
      <c r="C7" s="89" t="s">
        <v>124</v>
      </c>
      <c r="D7" s="89" t="s">
        <v>125</v>
      </c>
      <c r="E7" s="89" t="s">
        <v>126</v>
      </c>
      <c r="F7" s="89" t="s">
        <v>127</v>
      </c>
      <c r="G7" s="89" t="s">
        <v>128</v>
      </c>
      <c r="H7" s="99" t="s">
        <v>129</v>
      </c>
    </row>
    <row r="8" spans="1:8" ht="15.75">
      <c r="A8" s="91" t="s">
        <v>133</v>
      </c>
      <c r="B8" s="97">
        <v>490</v>
      </c>
      <c r="C8" s="97">
        <v>1425</v>
      </c>
      <c r="D8" s="92">
        <f>C8-B8</f>
        <v>935</v>
      </c>
      <c r="E8" s="92">
        <v>12.25</v>
      </c>
      <c r="F8" s="92" t="s">
        <v>132</v>
      </c>
      <c r="G8" s="98">
        <f>((E8^2)/1029.4)*D8</f>
        <v>136.3011827278026</v>
      </c>
      <c r="H8" s="103">
        <f>CONVERT(G8,"barrel","ft^3")</f>
        <v>765.27434885714172</v>
      </c>
    </row>
    <row r="9" spans="1:8" ht="15.75">
      <c r="A9" s="87"/>
      <c r="B9" s="96"/>
      <c r="C9" s="96"/>
      <c r="D9" s="96"/>
      <c r="E9" s="96"/>
      <c r="F9" s="96"/>
      <c r="G9" s="94">
        <v>1.25</v>
      </c>
      <c r="H9" s="106">
        <f>H8*G9</f>
        <v>956.59293607142718</v>
      </c>
    </row>
    <row r="10" spans="1:8" ht="15.75">
      <c r="A10" s="87"/>
      <c r="B10" s="96"/>
      <c r="C10" s="96"/>
      <c r="D10" s="96"/>
      <c r="E10" s="96"/>
      <c r="F10" s="96"/>
      <c r="G10" s="96"/>
      <c r="H10" s="101"/>
    </row>
    <row r="11" spans="1:8" ht="31.5">
      <c r="A11" s="87"/>
      <c r="B11" s="88" t="s">
        <v>123</v>
      </c>
      <c r="C11" s="89" t="s">
        <v>124</v>
      </c>
      <c r="D11" s="89" t="s">
        <v>125</v>
      </c>
      <c r="E11" s="89" t="s">
        <v>126</v>
      </c>
      <c r="F11" s="89" t="s">
        <v>127</v>
      </c>
      <c r="G11" s="89" t="s">
        <v>128</v>
      </c>
      <c r="H11" s="99" t="s">
        <v>129</v>
      </c>
    </row>
    <row r="12" spans="1:8" ht="15.75">
      <c r="A12" s="91" t="s">
        <v>134</v>
      </c>
      <c r="B12" s="97">
        <v>0</v>
      </c>
      <c r="C12" s="97">
        <v>490</v>
      </c>
      <c r="D12" s="92">
        <f>C12-B12</f>
        <v>490</v>
      </c>
      <c r="E12" s="92">
        <v>43</v>
      </c>
      <c r="F12" s="92">
        <v>34</v>
      </c>
      <c r="G12" s="98">
        <f t="shared" ref="G12:G13" si="0">(((E12^2)-(F12^2))/1029.4)*D12</f>
        <v>329.87176996308523</v>
      </c>
      <c r="H12" s="103">
        <f>CONVERT(G12,"barrel","ft^3")</f>
        <v>1852.0925417719056</v>
      </c>
    </row>
    <row r="13" spans="1:8" ht="15.75">
      <c r="A13" s="93" t="s">
        <v>135</v>
      </c>
      <c r="B13" s="97">
        <v>490</v>
      </c>
      <c r="C13" s="97">
        <v>1400</v>
      </c>
      <c r="D13" s="92">
        <f>C13-B13</f>
        <v>910</v>
      </c>
      <c r="E13" s="92">
        <v>42</v>
      </c>
      <c r="F13" s="92">
        <v>34</v>
      </c>
      <c r="G13" s="98">
        <f t="shared" si="0"/>
        <v>537.47814260734401</v>
      </c>
      <c r="H13" s="103">
        <f>CONVERT(G13,"barrel","ft^3")</f>
        <v>3017.7158215141503</v>
      </c>
    </row>
    <row r="14" spans="1:8" ht="15.75">
      <c r="A14" s="93" t="s">
        <v>131</v>
      </c>
      <c r="B14" s="97" t="s">
        <v>132</v>
      </c>
      <c r="C14" s="97" t="s">
        <v>132</v>
      </c>
      <c r="D14" s="92" t="s">
        <v>132</v>
      </c>
      <c r="E14" s="92" t="s">
        <v>132</v>
      </c>
      <c r="F14" s="92" t="s">
        <v>132</v>
      </c>
      <c r="G14" s="92">
        <v>0</v>
      </c>
      <c r="H14" s="107" t="s">
        <v>136</v>
      </c>
    </row>
    <row r="15" spans="1:8" ht="15.75">
      <c r="A15" s="87"/>
      <c r="B15" s="87"/>
      <c r="C15" s="87"/>
      <c r="D15" s="87"/>
      <c r="E15" s="87"/>
      <c r="F15" s="87"/>
      <c r="G15" s="94">
        <v>1</v>
      </c>
      <c r="H15" s="108">
        <f>SUM(H12:H14)</f>
        <v>4869.8083632860562</v>
      </c>
    </row>
    <row r="16" spans="1:8" ht="15.75">
      <c r="A16" s="87"/>
      <c r="B16" s="87"/>
      <c r="C16" s="87"/>
      <c r="D16" s="87"/>
      <c r="E16" s="87"/>
      <c r="F16" s="87"/>
      <c r="G16" s="94">
        <v>1.25</v>
      </c>
      <c r="H16" s="106">
        <f>H15*G16</f>
        <v>6087.2604541075707</v>
      </c>
    </row>
    <row r="17" spans="1:8">
      <c r="A17" s="87"/>
      <c r="B17" s="87"/>
      <c r="C17" s="87"/>
      <c r="D17" s="87"/>
      <c r="E17" s="87"/>
      <c r="F17" s="87"/>
      <c r="G17" s="87"/>
      <c r="H17" s="100"/>
    </row>
    <row r="18" spans="1:8" ht="31.5">
      <c r="A18" s="87"/>
      <c r="B18" s="88" t="s">
        <v>123</v>
      </c>
      <c r="C18" s="89" t="s">
        <v>124</v>
      </c>
      <c r="D18" s="89" t="s">
        <v>125</v>
      </c>
      <c r="E18" s="89" t="s">
        <v>126</v>
      </c>
      <c r="F18" s="89" t="s">
        <v>127</v>
      </c>
      <c r="G18" s="89" t="s">
        <v>128</v>
      </c>
      <c r="H18" s="99" t="s">
        <v>129</v>
      </c>
    </row>
    <row r="19" spans="1:8" ht="15.75">
      <c r="A19" s="91" t="s">
        <v>133</v>
      </c>
      <c r="B19" s="97">
        <v>1400</v>
      </c>
      <c r="C19" s="109">
        <v>2150</v>
      </c>
      <c r="D19" s="92">
        <f>C19-B19</f>
        <v>750</v>
      </c>
      <c r="E19" s="92">
        <v>12.25</v>
      </c>
      <c r="F19" s="92" t="s">
        <v>132</v>
      </c>
      <c r="G19" s="98">
        <f>((E19^2)/1029.4)*D19</f>
        <v>109.33249951428016</v>
      </c>
      <c r="H19" s="103">
        <f>CONVERT(G19,"barrel","ft^3")</f>
        <v>613.85642956455217</v>
      </c>
    </row>
    <row r="20" spans="1:8" ht="15.75">
      <c r="A20" s="87"/>
      <c r="B20" s="96"/>
      <c r="C20" s="96"/>
      <c r="D20" s="96"/>
      <c r="E20" s="96"/>
      <c r="F20" s="96"/>
      <c r="G20" s="94">
        <v>1.25</v>
      </c>
      <c r="H20" s="106">
        <f>H19*G20</f>
        <v>767.32053695569016</v>
      </c>
    </row>
    <row r="21" spans="1:8">
      <c r="A21" s="87"/>
      <c r="B21" s="87"/>
      <c r="C21" s="87"/>
      <c r="D21" s="87"/>
      <c r="E21" s="87"/>
      <c r="F21" s="87"/>
      <c r="G21" s="87"/>
      <c r="H21" s="100"/>
    </row>
    <row r="22" spans="1:8" ht="31.5">
      <c r="A22" s="87"/>
      <c r="B22" s="88" t="s">
        <v>123</v>
      </c>
      <c r="C22" s="89" t="s">
        <v>124</v>
      </c>
      <c r="D22" s="89" t="s">
        <v>125</v>
      </c>
      <c r="E22" s="89" t="s">
        <v>126</v>
      </c>
      <c r="F22" s="89" t="s">
        <v>127</v>
      </c>
      <c r="G22" s="89" t="s">
        <v>128</v>
      </c>
      <c r="H22" s="99" t="s">
        <v>129</v>
      </c>
    </row>
    <row r="23" spans="1:8" ht="15.75">
      <c r="A23" s="91" t="s">
        <v>137</v>
      </c>
      <c r="B23" s="97">
        <v>0</v>
      </c>
      <c r="C23" s="97">
        <v>1400</v>
      </c>
      <c r="D23" s="92">
        <f>C23-B23</f>
        <v>1400</v>
      </c>
      <c r="E23" s="92">
        <v>33</v>
      </c>
      <c r="F23" s="92">
        <v>24</v>
      </c>
      <c r="G23" s="98">
        <f t="shared" ref="G23:G24" si="1">(((E23^2)-(F23^2))/1029.4)*D23</f>
        <v>697.68797357684082</v>
      </c>
      <c r="H23" s="103">
        <f>CONVERT(G23,"barrel","ft^3")</f>
        <v>3917.227268311638</v>
      </c>
    </row>
    <row r="24" spans="1:8" ht="15.75">
      <c r="A24" s="93" t="s">
        <v>138</v>
      </c>
      <c r="B24" s="97">
        <v>1400</v>
      </c>
      <c r="C24" s="97">
        <v>2100</v>
      </c>
      <c r="D24" s="92">
        <f>C24-B24</f>
        <v>700</v>
      </c>
      <c r="E24" s="92">
        <v>32</v>
      </c>
      <c r="F24" s="92">
        <v>24</v>
      </c>
      <c r="G24" s="98">
        <f t="shared" si="1"/>
        <v>304.64348163979014</v>
      </c>
      <c r="H24" s="103">
        <f>CONVERT(G24,"barrel","ft^3")</f>
        <v>1710.446214623405</v>
      </c>
    </row>
    <row r="25" spans="1:8" ht="15.75">
      <c r="A25" s="93" t="s">
        <v>131</v>
      </c>
      <c r="B25" s="97" t="s">
        <v>132</v>
      </c>
      <c r="C25" s="97" t="s">
        <v>132</v>
      </c>
      <c r="D25" s="92" t="s">
        <v>132</v>
      </c>
      <c r="E25" s="92" t="s">
        <v>132</v>
      </c>
      <c r="F25" s="92" t="s">
        <v>132</v>
      </c>
      <c r="G25" s="98"/>
      <c r="H25" s="107" t="s">
        <v>136</v>
      </c>
    </row>
    <row r="26" spans="1:8" ht="15.75">
      <c r="A26" s="87"/>
      <c r="B26" s="87"/>
      <c r="C26" s="87"/>
      <c r="D26" s="87"/>
      <c r="E26" s="87"/>
      <c r="F26" s="87"/>
      <c r="G26" s="94">
        <v>1</v>
      </c>
      <c r="H26" s="108">
        <f>SUM(H23:H25)</f>
        <v>5627.6734829350426</v>
      </c>
    </row>
    <row r="27" spans="1:8" ht="15.75">
      <c r="A27" s="87"/>
      <c r="B27" s="87"/>
      <c r="C27" s="87"/>
      <c r="D27" s="87"/>
      <c r="E27" s="87"/>
      <c r="F27" s="87"/>
      <c r="G27" s="94">
        <v>1.25</v>
      </c>
      <c r="H27" s="106">
        <f>H26*G27</f>
        <v>7034.5918536688032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1D3DB79-32DE-4274-80FC-4D148808FF87}">
  <ds:schemaRefs>
    <ds:schemaRef ds:uri="http://schemas.microsoft.com/sharepoint/v3/contenttype/forms"/>
  </ds:schemaRefs>
</ds:datastoreItem>
</file>

<file path=customXml/itemProps2.xml><?xml version="1.0" encoding="utf-8"?>
<ds:datastoreItem xmlns:ds="http://schemas.openxmlformats.org/officeDocument/2006/customXml" ds:itemID="{01E46825-4271-4CE3-B6F7-224A3F896AB8}"/>
</file>

<file path=customXml/itemProps3.xml><?xml version="1.0" encoding="utf-8"?>
<ds:datastoreItem xmlns:ds="http://schemas.openxmlformats.org/officeDocument/2006/customXml" ds:itemID="{A9205BFE-1D82-4586-8C75-593F6A896B05}">
  <ds:schemaRefs>
    <ds:schemaRef ds:uri="http://schemas.microsoft.com/office/2006/documentManagement/types"/>
    <ds:schemaRef ds:uri="http://purl.org/dc/elements/1.1/"/>
    <ds:schemaRef ds:uri="http://schemas.microsoft.com/office/infopath/2007/PartnerControls"/>
    <ds:schemaRef ds:uri="23686984-3c3b-445f-8893-8a01dfe10214"/>
    <ds:schemaRef ds:uri="http://schemas.openxmlformats.org/package/2006/metadata/core-properties"/>
    <ds:schemaRef ds:uri="http://purl.org/dc/terms/"/>
    <ds:schemaRef ds:uri="http://schemas.microsoft.com/office/2006/metadata/properties"/>
    <ds:schemaRef ds:uri="f259a52a-e036-4c3e-9c6e-8a836ef8a04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3 Oaks BID-PROPOSAL FORM</vt:lpstr>
      <vt:lpstr>BID-PROPOSAL FORM_JD</vt:lpstr>
      <vt:lpstr>Cement Volumes</vt:lpstr>
      <vt:lpstr>'3 Oaks BID-PROPOSAL FORM'!Print_Area</vt:lpstr>
    </vt:vector>
  </TitlesOfParts>
  <Manager>Gil, Alan J</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Lee County Three Oaks DIW_Draft Revised Bid Form 0403 2024.xlsx</dc:title>
  <dc:subject/>
  <dc:creator>Botelho, Cassidy</dc:creator>
  <cp:keywords/>
  <dc:description/>
  <cp:lastModifiedBy>Jones, David</cp:lastModifiedBy>
  <cp:revision/>
  <cp:lastPrinted>2024-04-05T17:20:16Z</cp:lastPrinted>
  <dcterms:created xsi:type="dcterms:W3CDTF">2016-09-15T14:10:46Z</dcterms:created>
  <dcterms:modified xsi:type="dcterms:W3CDTF">2024-05-16T11:29:26Z</dcterms:modified>
  <cp:category>1000</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_dlc_DocIdItemGuid">
    <vt:lpwstr>79194c2b-3fb4-4593-94f1-d16f1df69042</vt:lpwstr>
  </property>
  <property fmtid="{D5CDD505-2E9C-101B-9397-08002B2CF9AE}" pid="4" name="Order">
    <vt:r8>78700</vt:r8>
  </property>
  <property fmtid="{D5CDD505-2E9C-101B-9397-08002B2CF9AE}" pid="5" name="xd_Signature">
    <vt:bool>false</vt:bool>
  </property>
  <property fmtid="{D5CDD505-2E9C-101B-9397-08002B2CF9AE}" pid="6" name="Client.">
    <vt:lpwstr>13;#Lee County Utilities|a3123b65-3593-44b5-9366-f8dd2115e241</vt:lpwstr>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y fmtid="{D5CDD505-2E9C-101B-9397-08002B2CF9AE}" pid="11" name="Folder_Number">
    <vt:lpwstr>1982835</vt:lpwstr>
  </property>
  <property fmtid="{D5CDD505-2E9C-101B-9397-08002B2CF9AE}" pid="12" name="Folder_Code">
    <vt:lpwstr/>
  </property>
  <property fmtid="{D5CDD505-2E9C-101B-9397-08002B2CF9AE}" pid="13" name="Folder_Name">
    <vt:lpwstr>80.0510 - Pre-Bid Questions</vt:lpwstr>
  </property>
  <property fmtid="{D5CDD505-2E9C-101B-9397-08002B2CF9AE}" pid="14" name="Folder_Description">
    <vt:lpwstr>80.0510 - Pre-Bid Questions</vt:lpwstr>
  </property>
  <property fmtid="{D5CDD505-2E9C-101B-9397-08002B2CF9AE}" pid="15" name="/Folder_Name/">
    <vt:lpwstr>1 - B&amp;V Water Americas (2) Active Projects/410000 - Project Folders/414000 - Project Folders/414567 - Three Oaks WRF DIW #2/80.0000 - Construction Management/80.0500 - General Correspondence/80.0510 - Pre-Bid Questions</vt:lpwstr>
  </property>
  <property fmtid="{D5CDD505-2E9C-101B-9397-08002B2CF9AE}" pid="16" name="/Folder_Description/">
    <vt:lpwstr>///414567 - Three Oaks WRF DIW #2/CNS|CONS|GEN|5000/CNS|CONS|GEN|5000/80.0510 - Pre-Bid Questions</vt:lpwstr>
  </property>
  <property fmtid="{D5CDD505-2E9C-101B-9397-08002B2CF9AE}" pid="17" name="Folder_Version">
    <vt:lpwstr/>
  </property>
  <property fmtid="{D5CDD505-2E9C-101B-9397-08002B2CF9AE}" pid="18" name="Folder_VersionSeq">
    <vt:lpwstr/>
  </property>
  <property fmtid="{D5CDD505-2E9C-101B-9397-08002B2CF9AE}" pid="19" name="Folder_Manager">
    <vt:lpwstr>Gil116694</vt:lpwstr>
  </property>
  <property fmtid="{D5CDD505-2E9C-101B-9397-08002B2CF9AE}" pid="20" name="Folder_ManagerDesc">
    <vt:lpwstr>Gil, Alan J</vt:lpwstr>
  </property>
  <property fmtid="{D5CDD505-2E9C-101B-9397-08002B2CF9AE}" pid="21" name="Folder_Storage">
    <vt:lpwstr>US_WT2_Act_01</vt:lpwstr>
  </property>
  <property fmtid="{D5CDD505-2E9C-101B-9397-08002B2CF9AE}" pid="22" name="Folder_StorageDesc">
    <vt:lpwstr>Water Americas 2 Active 01</vt:lpwstr>
  </property>
  <property fmtid="{D5CDD505-2E9C-101B-9397-08002B2CF9AE}" pid="23" name="Folder_Creator">
    <vt:lpwstr/>
  </property>
  <property fmtid="{D5CDD505-2E9C-101B-9397-08002B2CF9AE}" pid="24" name="Folder_CreatorDesc">
    <vt:lpwstr>Gil, Alan J</vt:lpwstr>
  </property>
  <property fmtid="{D5CDD505-2E9C-101B-9397-08002B2CF9AE}" pid="25" name="Folder_CreateDate">
    <vt:lpwstr>04.01.2024 05:31 PM</vt:lpwstr>
  </property>
  <property fmtid="{D5CDD505-2E9C-101B-9397-08002B2CF9AE}" pid="26" name="Folder_Updater">
    <vt:lpwstr>Gil116694</vt:lpwstr>
  </property>
  <property fmtid="{D5CDD505-2E9C-101B-9397-08002B2CF9AE}" pid="27" name="Folder_UpdaterDesc">
    <vt:lpwstr>Gil, Alan J</vt:lpwstr>
  </property>
  <property fmtid="{D5CDD505-2E9C-101B-9397-08002B2CF9AE}" pid="28" name="Folder_UpdateDate">
    <vt:lpwstr>04.01.2024 05:32 PM</vt:lpwstr>
  </property>
  <property fmtid="{D5CDD505-2E9C-101B-9397-08002B2CF9AE}" pid="29" name="Document_Number">
    <vt:lpwstr>12</vt:lpwstr>
  </property>
  <property fmtid="{D5CDD505-2E9C-101B-9397-08002B2CF9AE}" pid="30" name="Document_Name">
    <vt:lpwstr>Lee County Three Oaks DIW_Draft Revised Bid Form 0403 2024.xlsx</vt:lpwstr>
  </property>
  <property fmtid="{D5CDD505-2E9C-101B-9397-08002B2CF9AE}" pid="31" name="Document_FileName">
    <vt:lpwstr>Lee County Three Oaks DIW_Draft Revised Bid Form 0403 2024.xlsx</vt:lpwstr>
  </property>
  <property fmtid="{D5CDD505-2E9C-101B-9397-08002B2CF9AE}" pid="32" name="Document_Version">
    <vt:lpwstr>1000</vt:lpwstr>
  </property>
  <property fmtid="{D5CDD505-2E9C-101B-9397-08002B2CF9AE}" pid="33" name="Document_VersionSeq">
    <vt:lpwstr>0</vt:lpwstr>
  </property>
  <property fmtid="{D5CDD505-2E9C-101B-9397-08002B2CF9AE}" pid="34" name="Document_Creator">
    <vt:lpwstr/>
  </property>
  <property fmtid="{D5CDD505-2E9C-101B-9397-08002B2CF9AE}" pid="35" name="Document_CreatorDesc">
    <vt:lpwstr/>
  </property>
  <property fmtid="{D5CDD505-2E9C-101B-9397-08002B2CF9AE}" pid="36" name="Document_CreateDate">
    <vt:lpwstr/>
  </property>
  <property fmtid="{D5CDD505-2E9C-101B-9397-08002B2CF9AE}" pid="37" name="Document_Updater">
    <vt:lpwstr/>
  </property>
  <property fmtid="{D5CDD505-2E9C-101B-9397-08002B2CF9AE}" pid="38" name="Document_UpdaterDesc">
    <vt:lpwstr/>
  </property>
  <property fmtid="{D5CDD505-2E9C-101B-9397-08002B2CF9AE}" pid="39" name="Document_UpdateDate">
    <vt:lpwstr/>
  </property>
  <property fmtid="{D5CDD505-2E9C-101B-9397-08002B2CF9AE}" pid="40" name="Document_Size">
    <vt:lpwstr/>
  </property>
  <property fmtid="{D5CDD505-2E9C-101B-9397-08002B2CF9AE}" pid="41" name="Document_Storage">
    <vt:lpwstr/>
  </property>
  <property fmtid="{D5CDD505-2E9C-101B-9397-08002B2CF9AE}" pid="42" name="Document_StorageDesc">
    <vt:lpwstr/>
  </property>
  <property fmtid="{D5CDD505-2E9C-101B-9397-08002B2CF9AE}" pid="43" name="Document_Department">
    <vt:lpwstr/>
  </property>
  <property fmtid="{D5CDD505-2E9C-101B-9397-08002B2CF9AE}" pid="44" name="Document_DepartmentDesc">
    <vt:lpwstr/>
  </property>
</Properties>
</file>