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3025" yWindow="0" windowWidth="22905" windowHeight="9465" tabRatio="601"/>
  </bookViews>
  <sheets>
    <sheet name="100% Estimate" sheetId="4" r:id="rId1"/>
    <sheet name="710 90" sheetId="6" r:id="rId2"/>
  </sheets>
  <definedNames>
    <definedName name="_xlnm.Print_Area" localSheetId="0">'100% Estimate'!$A$17:$F$343</definedName>
    <definedName name="_xlnm.Print_Area" localSheetId="1">'710 90'!$A$2:$L$26</definedName>
  </definedNames>
  <calcPr calcId="125725"/>
</workbook>
</file>

<file path=xl/calcChain.xml><?xml version="1.0" encoding="utf-8"?>
<calcChain xmlns="http://schemas.openxmlformats.org/spreadsheetml/2006/main">
  <c r="F250" i="4"/>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249"/>
  <c r="F225"/>
  <c r="F226"/>
  <c r="F227"/>
  <c r="F228"/>
  <c r="F229"/>
  <c r="F230"/>
  <c r="F231"/>
  <c r="F232"/>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6"/>
  <c r="F217"/>
  <c r="F218"/>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61"/>
  <c r="F62"/>
  <c r="F63"/>
  <c r="F64"/>
  <c r="F65"/>
  <c r="F66"/>
  <c r="F67"/>
  <c r="F68"/>
  <c r="F69"/>
  <c r="F70"/>
  <c r="F71"/>
  <c r="F72"/>
  <c r="F73"/>
  <c r="F74"/>
  <c r="F75"/>
  <c r="F98"/>
  <c r="F99"/>
  <c r="F100"/>
  <c r="F101"/>
  <c r="F102"/>
  <c r="F103"/>
  <c r="F104"/>
  <c r="F105"/>
  <c r="F106"/>
  <c r="F107"/>
  <c r="F108"/>
  <c r="F109"/>
  <c r="F110"/>
  <c r="F111"/>
  <c r="F112"/>
  <c r="F113"/>
  <c r="F20"/>
  <c r="F21"/>
  <c r="F22"/>
  <c r="F23"/>
  <c r="F24"/>
  <c r="F25"/>
  <c r="F26"/>
  <c r="F27"/>
  <c r="F28"/>
  <c r="F29"/>
  <c r="F30"/>
  <c r="F31"/>
  <c r="F32"/>
  <c r="F33"/>
  <c r="F34"/>
  <c r="F35"/>
  <c r="F36"/>
  <c r="F37"/>
  <c r="F38"/>
  <c r="F39"/>
  <c r="F40"/>
  <c r="F41"/>
  <c r="F42"/>
  <c r="F43"/>
  <c r="F44"/>
  <c r="F45"/>
  <c r="F46"/>
  <c r="F47"/>
  <c r="F48"/>
  <c r="F49"/>
  <c r="F50"/>
  <c r="F51"/>
  <c r="F52"/>
  <c r="F53"/>
  <c r="F54"/>
  <c r="F19"/>
  <c r="N4"/>
  <c r="M4"/>
  <c r="K4"/>
  <c r="J4"/>
  <c r="F21" i="6"/>
  <c r="F20"/>
  <c r="F19"/>
  <c r="F18"/>
  <c r="F17"/>
  <c r="F16"/>
  <c r="F15"/>
  <c r="F14"/>
  <c r="F13"/>
  <c r="F12"/>
  <c r="F11"/>
  <c r="F10"/>
  <c r="F9"/>
  <c r="F25"/>
  <c r="F8"/>
  <c r="F7"/>
  <c r="F6"/>
  <c r="F5"/>
  <c r="J14" i="4"/>
  <c r="J12"/>
  <c r="F215"/>
  <c r="F224"/>
  <c r="Z215"/>
  <c r="F166"/>
  <c r="F97"/>
  <c r="F95"/>
  <c r="F94"/>
  <c r="F60"/>
  <c r="F122"/>
  <c r="Z169"/>
  <c r="N169"/>
  <c r="M169"/>
  <c r="K169"/>
  <c r="J169"/>
  <c r="Z170"/>
  <c r="N170"/>
  <c r="M170"/>
  <c r="K170"/>
  <c r="J170"/>
  <c r="AE89"/>
  <c r="AD89"/>
  <c r="Z89"/>
  <c r="S7"/>
  <c r="S7" i="6"/>
  <c r="S8"/>
  <c r="S9"/>
  <c r="S10"/>
  <c r="S11"/>
  <c r="S12"/>
  <c r="S13"/>
  <c r="S14"/>
  <c r="S15"/>
  <c r="S16"/>
  <c r="S17"/>
  <c r="S20"/>
  <c r="J30" i="4"/>
  <c r="Z39"/>
  <c r="N39"/>
  <c r="M39"/>
  <c r="K39"/>
  <c r="J39"/>
  <c r="Z14"/>
  <c r="N14"/>
  <c r="K14"/>
  <c r="Z12"/>
  <c r="N12"/>
  <c r="K12"/>
  <c r="AD85"/>
  <c r="AE85"/>
  <c r="Z121"/>
  <c r="Z109"/>
  <c r="AB7"/>
  <c r="Z108"/>
  <c r="J110"/>
  <c r="J111"/>
  <c r="J7"/>
  <c r="J16"/>
  <c r="J17"/>
  <c r="J18"/>
  <c r="J19"/>
  <c r="J23"/>
  <c r="J21"/>
  <c r="J24"/>
  <c r="J37"/>
  <c r="J38"/>
  <c r="K110"/>
  <c r="K147"/>
  <c r="K7"/>
  <c r="M110"/>
  <c r="M111"/>
  <c r="M7"/>
  <c r="M16"/>
  <c r="M17"/>
  <c r="M18"/>
  <c r="M19"/>
  <c r="M23"/>
  <c r="M21"/>
  <c r="M24"/>
  <c r="M37"/>
  <c r="M38"/>
  <c r="N110"/>
  <c r="N7"/>
  <c r="Z110"/>
  <c r="Z111"/>
  <c r="Z112"/>
  <c r="Z113"/>
  <c r="Z115"/>
  <c r="Z119"/>
  <c r="Z122"/>
  <c r="Z127"/>
  <c r="Z128"/>
  <c r="Z129"/>
  <c r="Z130"/>
  <c r="Z131"/>
  <c r="Z132"/>
  <c r="Z152"/>
  <c r="Z153"/>
  <c r="Z166"/>
  <c r="Z168"/>
  <c r="Z171"/>
  <c r="Z172"/>
  <c r="Z180"/>
  <c r="Z182"/>
  <c r="Z178"/>
  <c r="Z179"/>
  <c r="Z187"/>
  <c r="Z216"/>
  <c r="Z213"/>
  <c r="Z218"/>
  <c r="Z63"/>
  <c r="Z64"/>
  <c r="Z65"/>
  <c r="Z67"/>
  <c r="Z66"/>
  <c r="Z68"/>
  <c r="Z69"/>
  <c r="Z70"/>
  <c r="Z71"/>
  <c r="Z74"/>
  <c r="Z56"/>
  <c r="Z77"/>
  <c r="Z58"/>
  <c r="Z79"/>
  <c r="Z82"/>
  <c r="Z83"/>
  <c r="Z84"/>
  <c r="Z85"/>
  <c r="Z86"/>
  <c r="Z87"/>
  <c r="Z88"/>
  <c r="Z46"/>
  <c r="Z37"/>
  <c r="Z16"/>
  <c r="Z18"/>
  <c r="Z20"/>
  <c r="Z23"/>
  <c r="Z21"/>
  <c r="Z24"/>
  <c r="Z28"/>
  <c r="Z29"/>
  <c r="Z30"/>
  <c r="Z31"/>
  <c r="Z38"/>
  <c r="Z3"/>
  <c r="N18"/>
  <c r="K18"/>
  <c r="N38"/>
  <c r="K38"/>
  <c r="N180"/>
  <c r="M180"/>
  <c r="K180"/>
  <c r="J180"/>
  <c r="N134"/>
  <c r="M134"/>
  <c r="K134"/>
  <c r="J134"/>
  <c r="N21"/>
  <c r="K21"/>
  <c r="N56"/>
  <c r="M56"/>
  <c r="K56"/>
  <c r="J56"/>
  <c r="N133"/>
  <c r="M133"/>
  <c r="K133"/>
  <c r="J133"/>
  <c r="N24"/>
  <c r="K24"/>
  <c r="N17"/>
  <c r="K17"/>
  <c r="N119"/>
  <c r="M119"/>
  <c r="K119"/>
  <c r="J119"/>
  <c r="N46"/>
  <c r="M46"/>
  <c r="K46"/>
  <c r="J46"/>
  <c r="N150"/>
  <c r="N168"/>
  <c r="M150"/>
  <c r="M168"/>
  <c r="K150"/>
  <c r="K168"/>
  <c r="J150"/>
  <c r="J168"/>
  <c r="N111"/>
  <c r="K111"/>
  <c r="K16"/>
  <c r="K19"/>
  <c r="K23"/>
  <c r="K30"/>
  <c r="K37"/>
  <c r="N16"/>
  <c r="N19"/>
  <c r="N23"/>
  <c r="N30"/>
  <c r="N37"/>
  <c r="M30"/>
  <c r="M12"/>
  <c r="M14"/>
  <c r="F234" l="1"/>
  <c r="F211"/>
  <c r="F56"/>
  <c r="F162"/>
  <c r="F220"/>
  <c r="F333"/>
  <c r="F118"/>
  <c r="N147"/>
  <c r="AD86"/>
  <c r="N41"/>
  <c r="M147"/>
  <c r="J147"/>
  <c r="F336" l="1"/>
  <c r="F338" s="1"/>
  <c r="F237"/>
  <c r="M41"/>
  <c r="K41"/>
  <c r="J41"/>
  <c r="F239" l="1"/>
  <c r="F241" s="1"/>
  <c r="F340" s="1"/>
  <c r="F342" s="1"/>
</calcChain>
</file>

<file path=xl/sharedStrings.xml><?xml version="1.0" encoding="utf-8"?>
<sst xmlns="http://schemas.openxmlformats.org/spreadsheetml/2006/main" count="965" uniqueCount="488">
  <si>
    <t>ITEM</t>
  </si>
  <si>
    <t>QTY</t>
  </si>
  <si>
    <t>UNIT</t>
  </si>
  <si>
    <t>PRICE</t>
  </si>
  <si>
    <t>AMOUNT</t>
  </si>
  <si>
    <t>LS</t>
  </si>
  <si>
    <t>EA</t>
  </si>
  <si>
    <t>ITEM NO.</t>
  </si>
  <si>
    <t>AS</t>
  </si>
  <si>
    <t>PI</t>
  </si>
  <si>
    <t>Signing &amp; Pavement Markings:</t>
  </si>
  <si>
    <t xml:space="preserve">MOBILIZATION                                     </t>
  </si>
  <si>
    <t xml:space="preserve">MAINTENANCE OF TRAFFIC                           </t>
  </si>
  <si>
    <t xml:space="preserve"> </t>
  </si>
  <si>
    <t>CY</t>
  </si>
  <si>
    <t>LF</t>
  </si>
  <si>
    <t>SY</t>
  </si>
  <si>
    <t>TN</t>
  </si>
  <si>
    <t>630-1-12</t>
  </si>
  <si>
    <t>CONDUIT (UNDERGROUND)</t>
  </si>
  <si>
    <t>639-1-12</t>
  </si>
  <si>
    <t>ELECTRICAL POWER SERVICE (OVERHEAD)</t>
  </si>
  <si>
    <t>634-4-113</t>
  </si>
  <si>
    <t>SPAN WIRE ASSEMBLY (BOX)</t>
  </si>
  <si>
    <t>UNIT PRICE</t>
  </si>
  <si>
    <t>FDOT / MARION COUNTY</t>
  </si>
  <si>
    <t>FDOT / DISTRICT V</t>
  </si>
  <si>
    <t>BID PRICE</t>
  </si>
  <si>
    <t>HDR / COUNTY</t>
  </si>
  <si>
    <t>PHASE I</t>
  </si>
  <si>
    <t>PHASE II</t>
  </si>
  <si>
    <t>FDOT UNIT PRICES / MARION COUNTY ONLY</t>
  </si>
  <si>
    <t>FDOT UNIT PRICES / DISTRICT V ONLY</t>
  </si>
  <si>
    <t>Total Signing &amp; Pavement Marking Cost:</t>
  </si>
  <si>
    <t xml:space="preserve">EMBANKMENT  </t>
  </si>
  <si>
    <t xml:space="preserve">PROJECT GRAND TOTAL </t>
  </si>
  <si>
    <t>SF</t>
  </si>
  <si>
    <t>TURNOUT CONSTRUCTION</t>
  </si>
  <si>
    <t>SOLID TRAFFIC STRIPE (6") - WHITE, THERMOPLASTIC</t>
  </si>
  <si>
    <t>SOLID TRAFFIC STRIPE (8") - WHITE, THERMOPLASTIC</t>
  </si>
  <si>
    <t>711   11   121</t>
  </si>
  <si>
    <t>711   11   122</t>
  </si>
  <si>
    <t>endwalls</t>
  </si>
  <si>
    <t>18000/ac</t>
  </si>
  <si>
    <t>/ac</t>
  </si>
  <si>
    <t>LB</t>
  </si>
  <si>
    <t>PEDESTRIAN MAINTENANCE OF TRAFFIC</t>
  </si>
  <si>
    <t>SUBSOIL EXCAVATION</t>
  </si>
  <si>
    <t>715   10  1</t>
  </si>
  <si>
    <t>715   10  2</t>
  </si>
  <si>
    <t>LIGHT POLE FOUNDATION (ADJUST)</t>
  </si>
  <si>
    <t>LIGHT POLE FOUNDATION (F &amp; I)</t>
  </si>
  <si>
    <t>SHEET PILING, STEEL, TEMPORARY-CRITICAL</t>
  </si>
  <si>
    <t>*</t>
  </si>
  <si>
    <t xml:space="preserve">* THESE QUANTITIES ARE PAID UNDER 710-90 PAINTED PAVEMENT MARKING (FINAL SURFACE). </t>
  </si>
  <si>
    <t>THE QUANTITIES ARE FOR ONE APPLICATION.  SEE SPECIFICATION 710 FOR THE NUMBER OF APPLICATIONS REQUIRED</t>
  </si>
  <si>
    <t>400   1  15</t>
  </si>
  <si>
    <t>FLOWABLE FILL</t>
  </si>
  <si>
    <t>2500/ac</t>
  </si>
  <si>
    <t>Area 10</t>
  </si>
  <si>
    <t>6000/ac</t>
  </si>
  <si>
    <t>REGULAR EXCAVATION</t>
  </si>
  <si>
    <t>MAIL BOX, F&amp;I, SINGLE</t>
  </si>
  <si>
    <t>STABILIZATION TYPE B, 12"</t>
  </si>
  <si>
    <t>BASE OPTIONAL, BASE GROUP 01</t>
  </si>
  <si>
    <t>BASE OPTIONAL, BASE GROUP 09</t>
  </si>
  <si>
    <t>MILLING EXISTING ASPHALT, 1" AVG. DEPTH</t>
  </si>
  <si>
    <t>ASPHALTIC CONCRETE TYPE S-III, 1" DEPTH</t>
  </si>
  <si>
    <t>ASPHALTIC CONCRETE TYPE S-I, 2 1/2" DEPTH</t>
  </si>
  <si>
    <t>ASPHALTIC CONCRETE TYPE S-I, 2 1/2" AVG. DEPTH (OVERBUILD)</t>
  </si>
  <si>
    <t xml:space="preserve">MISC. ASPHALT PAVEMENT, 2"   </t>
  </si>
  <si>
    <t>CONC CLASS I, MISCELLANEOUS</t>
  </si>
  <si>
    <t xml:space="preserve">CONCRETE CURB &amp; GUTTER, TYPE E              </t>
  </si>
  <si>
    <t xml:space="preserve">CONCRETE CURB &amp; GUTTER, TYPE F      </t>
  </si>
  <si>
    <t>CONCRETE CURB , TYPE A</t>
  </si>
  <si>
    <t>CONCRETE CURB , TYPE D</t>
  </si>
  <si>
    <t>CONCRETE TRAFFIC SEPARATOR, TYPE I, 4' WIDE</t>
  </si>
  <si>
    <t>CONCRETE TRAFFIC SEPARATOR, SPECIAL-VARIABLE WIDTH (TYPE IV, 2' WIDE)</t>
  </si>
  <si>
    <t>CONCRETE SIDEWALK, 4" THICK</t>
  </si>
  <si>
    <t xml:space="preserve">CONCRETE SIDEWALK, 6" THICK            </t>
  </si>
  <si>
    <t xml:space="preserve">PERFORMANCE TURF, SOD                       </t>
  </si>
  <si>
    <t>CONCRET CLASS II, ENDWALLS</t>
  </si>
  <si>
    <t>CONCRETE CLASS IV, CULVERTS</t>
  </si>
  <si>
    <r>
      <t xml:space="preserve">INLETS, CURB TYPE P-5, </t>
    </r>
    <r>
      <rPr>
        <sz val="12"/>
        <rFont val="Calibri"/>
        <family val="2"/>
      </rPr>
      <t>≤</t>
    </r>
    <r>
      <rPr>
        <sz val="12"/>
        <rFont val="Arial"/>
        <family val="2"/>
      </rPr>
      <t>10'</t>
    </r>
  </si>
  <si>
    <r>
      <t xml:space="preserve">INLETS, CURB TYPE P-6, </t>
    </r>
    <r>
      <rPr>
        <sz val="12"/>
        <rFont val="Calibri"/>
        <family val="2"/>
      </rPr>
      <t>≤</t>
    </r>
    <r>
      <rPr>
        <sz val="12"/>
        <rFont val="Arial"/>
        <family val="2"/>
      </rPr>
      <t>10'</t>
    </r>
  </si>
  <si>
    <r>
      <t xml:space="preserve">INLETS, CURB TYPE J-5, </t>
    </r>
    <r>
      <rPr>
        <sz val="12"/>
        <rFont val="Calibri"/>
        <family val="2"/>
      </rPr>
      <t>≤</t>
    </r>
    <r>
      <rPr>
        <sz val="12"/>
        <rFont val="Arial"/>
        <family val="2"/>
      </rPr>
      <t>10'</t>
    </r>
  </si>
  <si>
    <r>
      <t xml:space="preserve">INLETS, CURB TYPE J-6, </t>
    </r>
    <r>
      <rPr>
        <sz val="12"/>
        <rFont val="Calibri"/>
        <family val="2"/>
      </rPr>
      <t>≤</t>
    </r>
    <r>
      <rPr>
        <sz val="12"/>
        <rFont val="Arial"/>
        <family val="2"/>
      </rPr>
      <t>10'</t>
    </r>
  </si>
  <si>
    <r>
      <t xml:space="preserve">INLETS, DT BOT TYPE C, </t>
    </r>
    <r>
      <rPr>
        <sz val="12"/>
        <rFont val="Calibri"/>
        <family val="2"/>
      </rPr>
      <t>≤</t>
    </r>
    <r>
      <rPr>
        <sz val="12"/>
        <rFont val="Arial"/>
        <family val="2"/>
      </rPr>
      <t>10'</t>
    </r>
  </si>
  <si>
    <r>
      <t xml:space="preserve">INLETS, DT BOT TYPE C MOD, </t>
    </r>
    <r>
      <rPr>
        <sz val="12"/>
        <rFont val="Calibri"/>
        <family val="2"/>
      </rPr>
      <t>≤</t>
    </r>
    <r>
      <rPr>
        <sz val="12"/>
        <rFont val="Arial"/>
        <family val="2"/>
      </rPr>
      <t>10'</t>
    </r>
  </si>
  <si>
    <r>
      <t xml:space="preserve">INLETS, DT BOT TYPE C MOD, J BOT, </t>
    </r>
    <r>
      <rPr>
        <sz val="12"/>
        <rFont val="Calibri"/>
        <family val="2"/>
      </rPr>
      <t>≤</t>
    </r>
    <r>
      <rPr>
        <sz val="12"/>
        <rFont val="Arial"/>
        <family val="2"/>
      </rPr>
      <t>10'</t>
    </r>
  </si>
  <si>
    <t>INLETS, DT BOT TYPE C MOD, PARTIAL</t>
  </si>
  <si>
    <t>INLETS, CLOSED FLUME</t>
  </si>
  <si>
    <r>
      <t xml:space="preserve">MANHOLES, P-8, </t>
    </r>
    <r>
      <rPr>
        <sz val="12"/>
        <rFont val="Calibri"/>
        <family val="2"/>
      </rPr>
      <t>≤</t>
    </r>
    <r>
      <rPr>
        <sz val="12"/>
        <rFont val="Arial"/>
        <family val="2"/>
      </rPr>
      <t>10'</t>
    </r>
  </si>
  <si>
    <t>MANHOLES, P-8, PARTIAL</t>
  </si>
  <si>
    <r>
      <t xml:space="preserve">MANHOLES, J-7, </t>
    </r>
    <r>
      <rPr>
        <sz val="12"/>
        <rFont val="Calibri"/>
        <family val="2"/>
      </rPr>
      <t>≤</t>
    </r>
    <r>
      <rPr>
        <sz val="12"/>
        <rFont val="Arial"/>
        <family val="2"/>
      </rPr>
      <t>10'</t>
    </r>
  </si>
  <si>
    <r>
      <t xml:space="preserve">MANHOLES, J-8, </t>
    </r>
    <r>
      <rPr>
        <sz val="12"/>
        <rFont val="Calibri"/>
        <family val="2"/>
      </rPr>
      <t>≤</t>
    </r>
    <r>
      <rPr>
        <sz val="12"/>
        <rFont val="Arial"/>
        <family val="2"/>
      </rPr>
      <t>10'</t>
    </r>
  </si>
  <si>
    <t>MANHOLES, J-8, &gt;10'</t>
  </si>
  <si>
    <r>
      <t xml:space="preserve">JUNCTION BOX, DRAINAGE, P-7, </t>
    </r>
    <r>
      <rPr>
        <sz val="12"/>
        <rFont val="Calibri"/>
        <family val="2"/>
      </rPr>
      <t>≤</t>
    </r>
    <r>
      <rPr>
        <sz val="12"/>
        <rFont val="Arial"/>
        <family val="2"/>
      </rPr>
      <t>10'</t>
    </r>
  </si>
  <si>
    <t>JUNCTION BOX, DRAINAGE, P-7, PARTIAL</t>
  </si>
  <si>
    <t>PIPE CULVERT OPTIONAL MATERIAL, SS, ROUND, 12"</t>
  </si>
  <si>
    <t>PIPE CULVERT OPTIONAL MATERIAL, SS, ROUND, 18"</t>
  </si>
  <si>
    <t>PIPE CULVERT OPTIONAL MATERIAL, SS, ROUND, 24"</t>
  </si>
  <si>
    <t>PIPE CULVERT OPTIONAL MATERIAL, SS, ROUND, 30"</t>
  </si>
  <si>
    <t>PIPE CULVERT OPTIONAL MATERIAL, SS, ROUND, 36"</t>
  </si>
  <si>
    <t>PIPE CULVERT OPTIONAL MATERIAL, SS, ROUND, 42"</t>
  </si>
  <si>
    <t>PIPE CULVERT OPTIONAL MATERIAL, SS, ROUND, 48"</t>
  </si>
  <si>
    <t>PIPE CULVERT OPTIONAL MATERIAL, SS, OTHER - ELLIPTICAL/ARCH, 15"</t>
  </si>
  <si>
    <t>PIPE CULVERT OPTIONAL MATERIAL, SS, OTHER - ELLIPTICAL/ARCH, 18"</t>
  </si>
  <si>
    <t>PIPE CULVERT OPTIONAL MATERIAL, SS, OTHER - ELLIPTICAL/ARCH, 24"</t>
  </si>
  <si>
    <t>PIPE CULVERT OPTIONAL MATERIAL, SS, OTHER - ELLIPTICAL/ARCH, 42"</t>
  </si>
  <si>
    <t>U-ENDWALL, STD. 261, 1:3 SLOPE, 18" PIPE</t>
  </si>
  <si>
    <t>U-ENDWALL, STD. 261, 1:3 SLOPE, 24" PIPE</t>
  </si>
  <si>
    <t>MITERED END SECTION, CD, OPTIONAL ROUND, 42"</t>
  </si>
  <si>
    <t>MITERED END SECTION, CD, OPTIONAL ROUND, 48"</t>
  </si>
  <si>
    <t>MITERED END SECTION, CD, OTHER - ELLIPTICAL/ARCH, 18"</t>
  </si>
  <si>
    <t>MITERED END SECTION, CD, OTHER - ELLIPTICAL/ARCH, 42"</t>
  </si>
  <si>
    <t>RIP RAP - RUBBLE, DITCH LINING</t>
  </si>
  <si>
    <t>MAST ARM, WIND SPEED- 130 MPH, SINGLE ARM, WITHOUT LUMINAIRE, 36'</t>
  </si>
  <si>
    <t>SINGLE POST SIGN, REMOVE</t>
  </si>
  <si>
    <t>SINGLE POST SIGN, F&amp;I, GROUND MOUNT, UP TO 12 SF</t>
  </si>
  <si>
    <t>SINGLE POST SIGN, F&amp;I, GROUND MOUNT, 12-20 SF</t>
  </si>
  <si>
    <t>SIGN PANEL, F&amp;I, OVERHEAD MOUNT, 31-50 SF</t>
  </si>
  <si>
    <t>SIGN BEACON, F&amp;I, OVERHEAD MOUNT, LED SOLAR POWERED</t>
  </si>
  <si>
    <t>DELINEATOR, FLEXIBLE TUBULAR</t>
  </si>
  <si>
    <t>GM</t>
  </si>
  <si>
    <t>PAINTED PAVT. MARKINGS - FINAL SURFACE</t>
  </si>
  <si>
    <t>PAINTED PAVT. MARKINGS, STD., WHITE, SOLID, 6"</t>
  </si>
  <si>
    <t>PAINTED PAVT. MARKING, STD., WHITE, ISLAND NOSE</t>
  </si>
  <si>
    <t>PAINTED PAVT. MARKING, STD., YELLOW, ISLAND NOSE</t>
  </si>
  <si>
    <t>PAINTED PAVT. MARKINGS, STD., WHITE, SOLID, 8" FOR URBAN ISLAND</t>
  </si>
  <si>
    <t>PAINTED PAVT. MARKINGS, STD., WHITE, SOLID, 12"</t>
  </si>
  <si>
    <t>PAINTED PAVT. MARKINGS, STD., WHITE, SOLID, 18"</t>
  </si>
  <si>
    <t>PAINTED PAVT. MARKINGS, STD., WHITE, SOLID, 24"</t>
  </si>
  <si>
    <t>PAINTED PAVT. MARKINGS, STD., WHITE, 2'-4' DOTTED GUIDE LINE, 6"</t>
  </si>
  <si>
    <t>PAINTED PAVT. MARKINGS, STD., WHITE, 10'-30' SKIP, 6"</t>
  </si>
  <si>
    <t>PAINTED PAVT. MARKINGS, STD., YELLOW, SOLID, 6"</t>
  </si>
  <si>
    <t>PAINTED PAVT. MARKINGS, STD., YELLOW, SOLID, 18"</t>
  </si>
  <si>
    <t>PAINTED PAVT. MARKINGS, STD., YELLOW, 10'-30' SKIP, 6"</t>
  </si>
  <si>
    <t>PAINTED PAVT. MARKINGS, STD., YELLOW, 2'-4' DOTTED GUIDE LINE, 6"</t>
  </si>
  <si>
    <t>RETRO-REFLECTIVE PAVT. MARKERS</t>
  </si>
  <si>
    <t>THRMPLSTC PAVT. MARKINGS, STD., WHITE, SOLID, 12"</t>
  </si>
  <si>
    <t>THRMPLSTC PAVT. MARKINGS, STD., WHITE, SOLID, 18"</t>
  </si>
  <si>
    <t>THRMPLSTC PAVT. MARKINGS, STD., WHITE, SOLID, 24"</t>
  </si>
  <si>
    <t>THRMPLSTC PAVT. MARKINGS, STD., WHITE, 2'-4' DOTTED GUIDE LINE, 6"</t>
  </si>
  <si>
    <t>THRMPLSTC PAVT. MARKINGS, STD., YELLOW, 2'-4' DOTTED GUIDE LINE, 6"</t>
  </si>
  <si>
    <t>THRMPLSTC PAVT. MARKINGS, STD., YELLOW, SOLID, 18"</t>
  </si>
  <si>
    <t>425 - 2 - 92</t>
  </si>
  <si>
    <t>425 - 3 - 41</t>
  </si>
  <si>
    <t>425 - 3 - 43</t>
  </si>
  <si>
    <t>430 - 175 - 112</t>
  </si>
  <si>
    <t>110 - 1 - 1</t>
  </si>
  <si>
    <t>110 - 7 - 1</t>
  </si>
  <si>
    <t>120 - 1</t>
  </si>
  <si>
    <t>120 - 4</t>
  </si>
  <si>
    <t>120 - 6</t>
  </si>
  <si>
    <t>121 - 70</t>
  </si>
  <si>
    <t>160 - 4</t>
  </si>
  <si>
    <t>285 - 701</t>
  </si>
  <si>
    <t xml:space="preserve">285 - 709 </t>
  </si>
  <si>
    <t xml:space="preserve">286 - 1 </t>
  </si>
  <si>
    <t>327 - 70 - 1</t>
  </si>
  <si>
    <t>339 - 1</t>
  </si>
  <si>
    <t>520 - 1 - 7</t>
  </si>
  <si>
    <t>520 - 1 - 10</t>
  </si>
  <si>
    <t>520 - 2 - 1</t>
  </si>
  <si>
    <t>520 - 2 - 4</t>
  </si>
  <si>
    <t>520 - 5 - 11</t>
  </si>
  <si>
    <t>520 - 70</t>
  </si>
  <si>
    <t>522 - 1</t>
  </si>
  <si>
    <t>522 - 2</t>
  </si>
  <si>
    <t>570 - 1 - 2</t>
  </si>
  <si>
    <t>649 - 31 - 201</t>
  </si>
  <si>
    <t>700 - 1 - 11</t>
  </si>
  <si>
    <t>700 - 1 - 12</t>
  </si>
  <si>
    <t>700 - 1 - 60</t>
  </si>
  <si>
    <t>700 - 3 - 204</t>
  </si>
  <si>
    <t>700 - 12 - 31</t>
  </si>
  <si>
    <t>705 - 11 - 1</t>
  </si>
  <si>
    <t>710 - 11 - 190</t>
  </si>
  <si>
    <t>710 - 90</t>
  </si>
  <si>
    <t>711 - 11 - 123</t>
  </si>
  <si>
    <t>711 - 11 - 124</t>
  </si>
  <si>
    <t>711 - 11 - 125</t>
  </si>
  <si>
    <t>711 - 11 - 141</t>
  </si>
  <si>
    <t>711 - 11 - 241</t>
  </si>
  <si>
    <t>711 - 11 - 160</t>
  </si>
  <si>
    <t>711 - 11 - 170</t>
  </si>
  <si>
    <t>711 - 11 - 224</t>
  </si>
  <si>
    <t>400 - 2 - 2</t>
  </si>
  <si>
    <t>400 - 4 - 1</t>
  </si>
  <si>
    <t>425 - 1 - 351</t>
  </si>
  <si>
    <t>425 - 1 - 361</t>
  </si>
  <si>
    <t>425 - 1 - 451</t>
  </si>
  <si>
    <t>425 - 1 - 461</t>
  </si>
  <si>
    <t>425 - 1 - 521</t>
  </si>
  <si>
    <t>425 - 1 - 531</t>
  </si>
  <si>
    <t>425 - 1 - 533</t>
  </si>
  <si>
    <t>425 - 1 - 535</t>
  </si>
  <si>
    <t>425 - 1 - 910</t>
  </si>
  <si>
    <t>425 - 2 - 61</t>
  </si>
  <si>
    <t>425 - 2 - 63</t>
  </si>
  <si>
    <t>425 - 2 - 71</t>
  </si>
  <si>
    <t>425 - 2 - 91</t>
  </si>
  <si>
    <t>430 - 175 - 118</t>
  </si>
  <si>
    <t>430 - 175 - 124</t>
  </si>
  <si>
    <t>430 - 175 - 130</t>
  </si>
  <si>
    <t>430 - 175 - 136</t>
  </si>
  <si>
    <t>430 - 175 - 142</t>
  </si>
  <si>
    <t>430 - 175 - 148</t>
  </si>
  <si>
    <t>430 - 175 - 215</t>
  </si>
  <si>
    <t>430 - 175 - 218</t>
  </si>
  <si>
    <t>430 - 175 - 224</t>
  </si>
  <si>
    <t>430 - 175 - 242</t>
  </si>
  <si>
    <t>430 - 610 - 225</t>
  </si>
  <si>
    <t>430 - 610 - 229</t>
  </si>
  <si>
    <t>430 - 982 - 140</t>
  </si>
  <si>
    <t>430 - 982 - 141</t>
  </si>
  <si>
    <t>430 - 982 - 625</t>
  </si>
  <si>
    <t>430 - 982 - 640</t>
  </si>
  <si>
    <t>455 - 133 - 2</t>
  </si>
  <si>
    <t>530 - 3 - 4</t>
  </si>
  <si>
    <t>630-2-11</t>
  </si>
  <si>
    <t>630-2-12</t>
  </si>
  <si>
    <t>632-7-1</t>
  </si>
  <si>
    <t>632-7-6</t>
  </si>
  <si>
    <t>SIGNAL CABLE REMOVE-INTERSECTION</t>
  </si>
  <si>
    <t>632-7-7</t>
  </si>
  <si>
    <t>SIGNAL CABLE REMOVE-OUTSIDE INTERSECTION</t>
  </si>
  <si>
    <t>633-1-121</t>
  </si>
  <si>
    <t>FIBER OPTIC CABLE (F&amp;I) (UNDERGROUND) (2-12 FIBERS)</t>
  </si>
  <si>
    <t>633-1-123</t>
  </si>
  <si>
    <t>FIBER OPTIC CABLE (F&amp;I) (UNDERGROUND) (49-96 FIBERS)</t>
  </si>
  <si>
    <t>633-2-31</t>
  </si>
  <si>
    <t>FIBER OPTIC CONNECT (INSTALL SPLICE)</t>
  </si>
  <si>
    <t>633-3-11</t>
  </si>
  <si>
    <t>FIBER OPTIC CONNECTION HARDWARE (F&amp;I) (SPLICE ENCLOSURE)</t>
  </si>
  <si>
    <t>633-3-12</t>
  </si>
  <si>
    <t>FIBER OPTIC CONNECTION HARDWARE (F&amp;I) (SPLICE TRAY)</t>
  </si>
  <si>
    <t>633-3-15</t>
  </si>
  <si>
    <t>FIBER OPTIC CONNECTION HARDWARE (F&amp;I) (PATCH PANEL, PRETERMINATED)</t>
  </si>
  <si>
    <t>634-4-152</t>
  </si>
  <si>
    <t>SPAN WIRE ASSEMBLY (F&amp;I) (TWO POINT) (DIAGONAL)</t>
  </si>
  <si>
    <t>634-4-153</t>
  </si>
  <si>
    <t>SPAN WIRE ASSEMBLY (F&amp;I) (TWO POINT) (BOX)</t>
  </si>
  <si>
    <t>634-5-1</t>
  </si>
  <si>
    <t>635-2-11</t>
  </si>
  <si>
    <t>635-2-12</t>
  </si>
  <si>
    <t>635-2-13</t>
  </si>
  <si>
    <t xml:space="preserve">PULL &amp; SPLICE BOXES (F&amp;I) (PULL BOX) </t>
  </si>
  <si>
    <t>PULL &amp; SPLICE BOXES (F&amp;I) (SPLICE VAULT) (30" x 60" x 48")</t>
  </si>
  <si>
    <t>CABLE (SIGNAL) (F&amp;I)</t>
  </si>
  <si>
    <t>639-1-122</t>
  </si>
  <si>
    <t xml:space="preserve">ELECTRICAL POWER SERVICE (UNDERGROUND) (F&amp;I) (METER PURCH. BY CONTRACTOR) </t>
  </si>
  <si>
    <t>639-2-1</t>
  </si>
  <si>
    <t>ELECTRICAL SERVICE WIRE (F&amp;I)</t>
  </si>
  <si>
    <t>641-2-12</t>
  </si>
  <si>
    <t xml:space="preserve">PRESTRESSED CONCRETE POLE (F&amp;I) (TYPE P-II)(SERVICE POLE) (12 FT) </t>
  </si>
  <si>
    <t>641-2-15</t>
  </si>
  <si>
    <t>PRESTRESSED CONCRETE POLE (F&amp;I) (TYPE P-V)</t>
  </si>
  <si>
    <t>641-2-16</t>
  </si>
  <si>
    <t xml:space="preserve">PRESTRESSED CONCRETE POLE (F&amp;I) (TYPE P-VI) </t>
  </si>
  <si>
    <t>641-2-18</t>
  </si>
  <si>
    <t>PRESTRESSED CONCRETE POLE (F&amp;I) (TYPE P-VIII)</t>
  </si>
  <si>
    <t>641-2-70</t>
  </si>
  <si>
    <t>PRESTRESSED CONCRETE POLE (SHALLOW POLE REMOVAL-POLE 30' AND GREATER)</t>
  </si>
  <si>
    <t>646-1-11</t>
  </si>
  <si>
    <t>ALUMINUM SIGNALS POLE, PEDESTAL (F&amp;I)</t>
  </si>
  <si>
    <t>646-1-60</t>
  </si>
  <si>
    <t>ALUMINUM SIGNALS POLE, REMOVE</t>
  </si>
  <si>
    <t>650-1-14</t>
  </si>
  <si>
    <t>TRAFFIC SIGNAL (F&amp;I) (3 SECT) (1 WAY) (ALUMINUM)</t>
  </si>
  <si>
    <t>653-1-11</t>
  </si>
  <si>
    <t>PEDESTRIAN SIGNAL (F&amp;I) (LED-COUNTDOWN) (1 WAY)</t>
  </si>
  <si>
    <t>660-4-11</t>
  </si>
  <si>
    <t>VEHICLE DETECTION SYSTEM (F&amp;I)  (VIDEO, CONTROLLER EQUIPMENT)</t>
  </si>
  <si>
    <t>660-4-12</t>
  </si>
  <si>
    <t>VEHICLE DETECTION SYSTEM (F&amp;I)  (VIDEO, ABOVE GROUND)</t>
  </si>
  <si>
    <t>670-5-112</t>
  </si>
  <si>
    <t>TRAFFIC CONTROLLER ASSEMBLY(F&amp;I) (NEMA) (2 PRE. PLAN)</t>
  </si>
  <si>
    <t>685-106</t>
  </si>
  <si>
    <t>SYSTEM AUXILIARIES (F&amp;I) (UNINTERRUPTIBLE POWER SOURCE)</t>
  </si>
  <si>
    <t>700-5-22</t>
  </si>
  <si>
    <t>INTERNALLY ILLUMINATED SIGN (F&amp;I) (12-18 SF)</t>
  </si>
  <si>
    <t>700-3-201</t>
  </si>
  <si>
    <t>SIGN PANEL (F&amp;I) OVERHEAD MOUNT (UP TO 12 SF)</t>
  </si>
  <si>
    <t>670-5-600</t>
  </si>
  <si>
    <t>TRAFFIC CONTROLLER ASSEMBLY (REMOVE)</t>
  </si>
  <si>
    <t>ITEM DESCRIPTION</t>
  </si>
  <si>
    <t>101-1</t>
  </si>
  <si>
    <t>102-1</t>
  </si>
  <si>
    <t>PULL &amp; SPLICE BOX (F&amp;I) (FIBER OPTIC PULL BOX) (24" x 36" x 36")</t>
  </si>
  <si>
    <t>CONDUIT (F&amp;I) (OPEN TRENCH)</t>
  </si>
  <si>
    <t>FIBERGLASS INSULATOR (F&amp;I)</t>
  </si>
  <si>
    <t>CONDUIT (F&amp;I) (DIRECTIONAL BORE)</t>
  </si>
  <si>
    <t>685-161</t>
  </si>
  <si>
    <t>711 - 14 - 125</t>
  </si>
  <si>
    <t>THRMPLSTC PAVT. MARKINGS, PREFORMED, WHITE, SOLID, 24"</t>
  </si>
  <si>
    <t>331 - 2 - 1</t>
  </si>
  <si>
    <t>700 - 2 - 14</t>
  </si>
  <si>
    <t>MULTI POST SIGN, F&amp;I GROUND MOUNT, 31-50 SF</t>
  </si>
  <si>
    <t>711 - 14 - 160</t>
  </si>
  <si>
    <t>THRMPLSTC PAVT. MARKINGS, PREFORMED, WHITE, MESSAGE OR SYMBOL, "BIKE"</t>
  </si>
  <si>
    <t>711 - 14 - 170</t>
  </si>
  <si>
    <t>THRMPLSTC PAVT. MARKINGS, PREFORMED, WHITE, ARROWS, "BIKE"</t>
  </si>
  <si>
    <t>711 - 16 - 101</t>
  </si>
  <si>
    <t>THRMPLSTC PAVT. MARKINGS, STD. - OTHER SURFACES, WHITE, SOLID, 6"</t>
  </si>
  <si>
    <t>711 - 16 - 102</t>
  </si>
  <si>
    <t>THRMPLSTC PAVT. MARKINGS, STD. - OTHER SURFACES, WHITE, SOLID, 8" FOR URBAN ISLAND</t>
  </si>
  <si>
    <t>THRMPLSTC PAVT. MARKINGS, STD. - OTHER SURFACES, WHITE, 10'-30' SKIP, 6"</t>
  </si>
  <si>
    <t>THRMPLSTC PAVT. MARKINGS, STD. - OTHER SURFACES, YELLOW, SOLID, 6"</t>
  </si>
  <si>
    <t>THRMPLSTC PAVT. MARKINGS, STD. - OTHER SURFACES, YELLOW, 10'-30' SKIP, 6"</t>
  </si>
  <si>
    <t>711 - 16 - 131</t>
  </si>
  <si>
    <t>711 - 16 - 201</t>
  </si>
  <si>
    <t>711 - 16 - 231</t>
  </si>
  <si>
    <t>Roadway</t>
  </si>
  <si>
    <t>Signing &amp; Pavement Marking</t>
  </si>
  <si>
    <t>Drainage</t>
  </si>
  <si>
    <t>Signalization</t>
  </si>
  <si>
    <t>Lighting</t>
  </si>
  <si>
    <t>Traffic Monitoring Site</t>
  </si>
  <si>
    <t>650-1-16</t>
  </si>
  <si>
    <t>TRAFFIC SIGNAL (F&amp;I) (4 SECT) (1 WAY)  (ALUMINUM)</t>
  </si>
  <si>
    <t>665-1-12</t>
  </si>
  <si>
    <t xml:space="preserve">PEDESTRIAN DETECTOR (F&amp;I) (ACCESSIBLE) </t>
  </si>
  <si>
    <t>684-1-1</t>
  </si>
  <si>
    <t>684-5-1</t>
  </si>
  <si>
    <t>MANAGED FIELD ETHERNET SWITCH (F&amp;I)</t>
  </si>
  <si>
    <t>MEDIA CONVERTER (F&amp;I)</t>
  </si>
  <si>
    <t>400-0-11</t>
  </si>
  <si>
    <t>CONCRETE CLASS NS, GRAVITY WALL</t>
  </si>
  <si>
    <t>CONCRETE TRAFFIC SEPARATOR, SPECIAL-VARIABLE WIDTH (TYPE I, WIDTH VARIES)</t>
  </si>
  <si>
    <t>515-2-111</t>
  </si>
  <si>
    <t>PEDESTRIAN/BICYCLE RAILING, NON SPECIFIED MATL., 42" TYPE 1 - PICKET INFILL PANEL</t>
  </si>
  <si>
    <t>CONCRETE TRAFFIC SEPARATOR, SPECIAL-VARIABLE WIDTH (TYPE I, 2.5' WIDE)</t>
  </si>
  <si>
    <t>632-7-2</t>
  </si>
  <si>
    <t>633-4-1</t>
  </si>
  <si>
    <t>SIGNALS COMMUNICATION CABLE - TWISTED PAIR CABLE (F&amp;I)</t>
  </si>
  <si>
    <t>633-4-6</t>
  </si>
  <si>
    <t>SIGNALS COMMUNICATION CABLE - TWISTED PAIR CABLE (REMOVE)</t>
  </si>
  <si>
    <t>SYSTEM AUXILIARIES (F&amp;I) (MODEM)</t>
  </si>
  <si>
    <t>700-12-31</t>
  </si>
  <si>
    <t>SIGN BEACON (F&amp;I OVERHEAD MOUNT) ( ONE BEACON)</t>
  </si>
  <si>
    <t>695-1-1</t>
  </si>
  <si>
    <t>695-3-12</t>
  </si>
  <si>
    <t>TMS VEHICLE AXLE SENSOR (F&amp;I)</t>
  </si>
  <si>
    <t>TMS VEHICLE SPEED CLASSIFICATION UNIT (F&amp;I) (VOLUME AND SPEED ONLY)</t>
  </si>
  <si>
    <t>695-5-1</t>
  </si>
  <si>
    <t>TMS SOLAR POWER UNIT (F&amp;I)</t>
  </si>
  <si>
    <t>695-6-12</t>
  </si>
  <si>
    <t>TMS INDUCTIVE LOOP ASSEMBLY (F&amp;I) (2 LOOPS)</t>
  </si>
  <si>
    <t>TMS CABINET (F&amp;I) (TYPE 3, 2 PANE BACK) (PEDESTAL)</t>
  </si>
  <si>
    <t>695-7-162</t>
  </si>
  <si>
    <t>695-8-11</t>
  </si>
  <si>
    <t>TMS SYSTEM COMMUNICATION MODEM (F&amp;I) (INCLUDES ANTENNA)</t>
  </si>
  <si>
    <t>701 - 1 - 12</t>
  </si>
  <si>
    <t>700-3-204</t>
  </si>
  <si>
    <t>700-12-21</t>
  </si>
  <si>
    <t>SIGN BEACON, F&amp;I OVERHEAD MOUNT, ONE BEACON</t>
  </si>
  <si>
    <t>SIGN BEACON, F&amp;I GROUND MOUNT, LED SOLAR POWERED</t>
  </si>
  <si>
    <t>711 - 11 - 190</t>
  </si>
  <si>
    <t>712 - 11 - 290</t>
  </si>
  <si>
    <t>PAINTED PAVT. MARKINGS, STD., WHITE, MESSAGE</t>
  </si>
  <si>
    <t>PAINTED PAVT. MARKINGS, STD., WHITE, ARROWS</t>
  </si>
  <si>
    <t>PAINTED PAVT. MARKINGS, STD., YELLOW, SOLID, 8"</t>
  </si>
  <si>
    <t>THRMPLSTC PAVT. MARKINGS, STD., WHITE, MESSAGE</t>
  </si>
  <si>
    <t>THRMPLSTC PAVT. MARKINGS, STD., WHITE, ARROWS</t>
  </si>
  <si>
    <t>THRMPLSTC PAVT. MARKINGS, STD. - OTHER SURFACES, YELLOW, SOLID, 8"</t>
  </si>
  <si>
    <t>711 - 16 - 202</t>
  </si>
  <si>
    <t>415 - 1 - 1</t>
  </si>
  <si>
    <t>REINFORCING STEEL, ROADWAY</t>
  </si>
  <si>
    <t>102-1A</t>
  </si>
  <si>
    <t>104-10-3</t>
  </si>
  <si>
    <t>104-12</t>
  </si>
  <si>
    <t>104-18</t>
  </si>
  <si>
    <t>STAKED TURBIDITY BARRIER</t>
  </si>
  <si>
    <t>SEDIMENT BARRIER</t>
  </si>
  <si>
    <t>INLET PROTECTION SYSTEM</t>
  </si>
  <si>
    <t>530 - 74</t>
  </si>
  <si>
    <t>BEDDING STONE</t>
  </si>
  <si>
    <t>515-1-2</t>
  </si>
  <si>
    <t>PIPE HANDRAIL - GUIDERAIL, ALUMINUM</t>
  </si>
  <si>
    <t>333 - 2 - 3</t>
  </si>
  <si>
    <t>331 - 2 - 2</t>
  </si>
  <si>
    <t>CLEARING AND GRUBBING, 36.00 AC</t>
  </si>
  <si>
    <t>5% of Subtotal</t>
  </si>
  <si>
    <t>MOBILIZATION, DEMOBILIZATION, BONDS, AND PERMITS</t>
  </si>
  <si>
    <t>MAINTENANCE OF TRAFFIC AND PEDESTRIAN SAFETY</t>
  </si>
  <si>
    <t>EROSION AND SEDIMENTATION CONTROL</t>
  </si>
  <si>
    <t>CLEARING AND GRUBBING</t>
  </si>
  <si>
    <t>PLUG AND FILL (PLACE OUT OF SERVICE) (4")</t>
  </si>
  <si>
    <t>PLUG AND FILL (PLACE OUT OF SERVICE) (6")</t>
  </si>
  <si>
    <t>PLUG AND FILL (PLACE OUT OF SERVICE) (8")</t>
  </si>
  <si>
    <t>PLUG AND FILL (PLACE OUT OF SERVICE) (12")</t>
  </si>
  <si>
    <t>PLUG AND FILL (PLACE OUT OF SERVICE) (16")</t>
  </si>
  <si>
    <t>PIPE REMOVAL, (6")</t>
  </si>
  <si>
    <t>PIPE REMOVAL, (16")</t>
  </si>
  <si>
    <t>4" PLUG VALVE (WITH BOX) (RJ)</t>
  </si>
  <si>
    <t>6" PLUG VALVE (WITH BOX) (RJ)</t>
  </si>
  <si>
    <t>12" PLUG VALVE (WITH BOX) (RJ)</t>
  </si>
  <si>
    <t>16" PLUG VALVE (WITH BOX) (RJ)</t>
  </si>
  <si>
    <t>6" GATE VALVE (WITH BOX) (RJ)</t>
  </si>
  <si>
    <t>8" GATE VALVE (WITH BOX) (RJ)</t>
  </si>
  <si>
    <t>10" GATE VALVE (WITH BOX) (RJ)</t>
  </si>
  <si>
    <t>12" GATE VALVE (WITH BOX) (RJ)</t>
  </si>
  <si>
    <t>WATER SERVICE SADDLE AND CORPORATION STOP</t>
  </si>
  <si>
    <t xml:space="preserve">PE3408 SDR9 WATER SERVICE (SIZE UKNOWN) </t>
  </si>
  <si>
    <t>2" PVC CASING (FOR WATER ROAD CROSSINGS)</t>
  </si>
  <si>
    <t xml:space="preserve">4" WATER MAIN (PVC C900, RESTRAINED JOINT/PLAIN END) </t>
  </si>
  <si>
    <t xml:space="preserve">6" WATER MAIN (PVC C900, RESTRAINED JOINT/PLAIN END) </t>
  </si>
  <si>
    <t xml:space="preserve">8" WATER MAIN (PVC C900, RESTRAINED JOINT/PLAIN END) </t>
  </si>
  <si>
    <t xml:space="preserve">10" WATER MAIN (PVC C900, RESTRAINED JOINT/PLAIN END) </t>
  </si>
  <si>
    <t xml:space="preserve">12" WATER MAIN (PVC C900, RESTRAINED JOINT/PLAIN END) </t>
  </si>
  <si>
    <t xml:space="preserve">6" WATER MAIN (DIP, CEMENT LINED, RESTRAINED JOINT) </t>
  </si>
  <si>
    <t xml:space="preserve">8" WATER MAIN (DIP, CEMENT LINED, RESTRAINED JOINT) </t>
  </si>
  <si>
    <t xml:space="preserve">12" WATER MAIN (DIP, CEMENT LINED, RESTRAINED JOINT) </t>
  </si>
  <si>
    <t xml:space="preserve">14" WATER MAIN (DIP, CEMENT LINED, RESTRAINED JOINT) </t>
  </si>
  <si>
    <t>10" WATER MAIN (HDPE, HDD)</t>
  </si>
  <si>
    <t>14" WATER MAIN (HDPE, HDD)</t>
  </si>
  <si>
    <t xml:space="preserve">4" FORCE MAIN (PVC C900, RESTRAINED JOINT/PLAIN END) </t>
  </si>
  <si>
    <t xml:space="preserve">6" FORCE MAIN (PVC C900, RESTRAINED JOINT/PLAIN END) </t>
  </si>
  <si>
    <t xml:space="preserve">12" FORCE MAIN (PVC C900, RESTRAINED JOINT/PLAIN END) </t>
  </si>
  <si>
    <t xml:space="preserve">16" FORCE MAIN (PVC C905, RESTRAINED JOINT/PLAIN END) </t>
  </si>
  <si>
    <t xml:space="preserve">6" FORCE MAIN (DIP, RESTRAINED JOINT) </t>
  </si>
  <si>
    <t>12" STEEL CASING</t>
  </si>
  <si>
    <t>16" STEEL CASING</t>
  </si>
  <si>
    <t>24" STEEL CASING</t>
  </si>
  <si>
    <t>4" SANITARY 45° BEND (DI) (EPOXY LINED), (RJ)</t>
  </si>
  <si>
    <t>6" SANITARY 45° BEND (DI) (EPOXY LINED), (RJ)</t>
  </si>
  <si>
    <t>6"X4" SANITARY REDUCER (DI) (EPOXY LINED), (RJ)</t>
  </si>
  <si>
    <t>12" SANITARY 11.25° BEND (DI) (EPOXY LINED), (RJ)</t>
  </si>
  <si>
    <t>12" SANITARY 22.5° BEND (DI) (EPOXY LINED), (RJ)</t>
  </si>
  <si>
    <t>12" SANITARY 45° BEND (DI) (EPOXY LINED), (RJ)</t>
  </si>
  <si>
    <t>12"X6" SANITARY TEE (DI) (EPOXY LINED), (RJ)</t>
  </si>
  <si>
    <t>16" SANITARY 22.5° BEND (DI) (EPOXY LINED), (RJ)</t>
  </si>
  <si>
    <t>16" SANITARY 45° BEND (DI) (EPOXY LINED), (RJ)</t>
  </si>
  <si>
    <t>16"X6" SANITARY WYE (DI) (EPOXY LINED), (RJ)</t>
  </si>
  <si>
    <t>16"X12" SANITARY REDUCER (DI) (EPOXY LINED), (RJ)</t>
  </si>
  <si>
    <t>4" POTABLE WATER 45° BEND (DI) (CEMENT LINED), (RJ)</t>
  </si>
  <si>
    <t>6" POTABLE WATER 45° BEND (DI) (CEMENT LINED), (RJ)</t>
  </si>
  <si>
    <t>6" POTABLE WATER 90° BEND (DI) (CEMENT LINED), (RJ)</t>
  </si>
  <si>
    <t>8" POTABLE WATER 11.25° BEND (DI) (CEMENT LINED), (RJ)</t>
  </si>
  <si>
    <t>8" POTABLE WATER 22.5° BEND (DI) (CEMENT LINED), (RJ)</t>
  </si>
  <si>
    <t>8" POTABLE WATER 45° BEND (DI) (CEMENT LINED), (RJ)</t>
  </si>
  <si>
    <t>8" POTABLE WATER 90° BEND (DI) (CEMENT LINED), (RJ)</t>
  </si>
  <si>
    <t>8" X 6" POTABLE WATER TEE (DI) (CEMENT LINED), (RJ)</t>
  </si>
  <si>
    <t>8" X 8" POTABLE WATER TEE (DI) (CEMENT LINED), (RJ)</t>
  </si>
  <si>
    <t>8" POTABLE PLUG (DI) (CEMENT LINED), (RJ)</t>
  </si>
  <si>
    <t>10" POTABLE WATER 11.25° BEND (DI) (CEMENT LINED), (RJ)</t>
  </si>
  <si>
    <t>10" POTABLE WATER 45° BEND (DI) (CEMENT LINED), (RJ)</t>
  </si>
  <si>
    <t>10"X8" POTABLE WATER REDUCER (DI) (CEMENT LINED), (RJ)</t>
  </si>
  <si>
    <t>12" POTABLE WATER 22.5° BEND (DI) (CEMENT LINED), (RJ)</t>
  </si>
  <si>
    <t>12" POTABLE WATER 45° BEND (DI) (CEMENT LINED), (RJ)</t>
  </si>
  <si>
    <t>12" POTABLE WATER 90° BEND (DI) (CEMENT LINED), (RJ)</t>
  </si>
  <si>
    <t>12" X 6" POTABLE WATER TEE (DI) (CEMENT LINED), (RJ)</t>
  </si>
  <si>
    <t>12" X 8" POTABLE WATER TEE (DI) (CEMENT LINED), (RJ)</t>
  </si>
  <si>
    <t>12" X 12" POTABLE WATER TEE (DI) (CEMENT LINED), (RJ)</t>
  </si>
  <si>
    <t>12" X 6" POTABLE WATER REDUCER (DI) (CEMENT LINED), (RJ)</t>
  </si>
  <si>
    <t>12" X 8" POTABLE WATER REDUCER (DI) (CEMENT LINED), (RJ)</t>
  </si>
  <si>
    <t>12" X 10" POTABLE WATER REDUCER (DI) (CEMENT LINED), (RJ)</t>
  </si>
  <si>
    <t>12" POTABLE WATER PLUG (DI) (CEMENT LINED), (RJ)</t>
  </si>
  <si>
    <t>12" POTABLE WATER SLEEVE (DI) (CEMENT LINED), (RJ)</t>
  </si>
  <si>
    <t>14" POTABLE WATER 11.25° BEND (DI) (CEMENT LINED), (RJ)</t>
  </si>
  <si>
    <t>14" X 12" POTABLE WATER REDUCER (DI) (CEMENT LINED), (RJ)</t>
  </si>
  <si>
    <t>4"x4" TAPPING SLEEVE AND VALVE</t>
  </si>
  <si>
    <t>RELOCATE EXISTING FIRE HYDRANT ASSEMBLY</t>
  </si>
  <si>
    <t>RELOCATE EXISTING METER, BOX AND BFP</t>
  </si>
  <si>
    <t>ARV, WATER</t>
  </si>
  <si>
    <t>ARV, WASTEWATER</t>
  </si>
  <si>
    <t>BID ALTERNATE - FGUA</t>
  </si>
  <si>
    <t xml:space="preserve">BID ALTERNATE - FGUA  - CONTINGENCY </t>
  </si>
  <si>
    <t>BID ALTERNATE - FGUA  - SUBTOTAL (w/ CONTINGENCY)</t>
  </si>
  <si>
    <t>Total BID ALTERNATE - FGUA :</t>
  </si>
  <si>
    <t>Total Roadway:</t>
  </si>
  <si>
    <t>Total Signing &amp; Pavement Marking:</t>
  </si>
  <si>
    <t>Total Drainage:</t>
  </si>
  <si>
    <t>Total Signalization:</t>
  </si>
  <si>
    <t>Total Lighting:</t>
  </si>
  <si>
    <t>Total Traffic Monitoring Station:</t>
  </si>
  <si>
    <t>LANDSCAPE WILL NOT BE BID AS PART OF THIS PROJECT</t>
  </si>
  <si>
    <t>ROADWAY PLANS - SUBTOTAL</t>
  </si>
  <si>
    <t xml:space="preserve">ROADWAY PLANS - CONTINGENCY </t>
  </si>
  <si>
    <t>ROADWAY PLANS - SUBTOTAL  (w/ CONTINGENCY)</t>
  </si>
  <si>
    <r>
      <t xml:space="preserve">Lee County Procurement Management
</t>
    </r>
    <r>
      <rPr>
        <b/>
        <u/>
        <sz val="18"/>
        <rFont val="Arial"/>
        <family val="2"/>
      </rPr>
      <t>PROPOSAL FORM</t>
    </r>
  </si>
  <si>
    <t>COMPANY NAME:</t>
  </si>
  <si>
    <t>SOLICITATION:</t>
  </si>
  <si>
    <t>Having carefully examined the “Terms and Conditions”, and the “Detailed Specifications”, all of which are contained herein, propose to furnish the following which meet these specifications.</t>
  </si>
  <si>
    <t>B160653DLK, Homestead Road Widening</t>
  </si>
  <si>
    <r>
      <rPr>
        <b/>
        <u/>
        <sz val="9"/>
        <rFont val="Arial"/>
        <family val="2"/>
      </rPr>
      <t>Term</t>
    </r>
    <r>
      <rPr>
        <sz val="9"/>
        <rFont val="Arial"/>
        <family val="2"/>
      </rPr>
      <t xml:space="preserve">
From Notice to Proceed (NTP) or Purchase Order date, whichever applies:915 calendar days to substantial completion. 945 calendar days to final completion.
</t>
    </r>
    <r>
      <rPr>
        <b/>
        <u/>
        <sz val="9"/>
        <rFont val="Arial"/>
        <family val="2"/>
      </rPr>
      <t xml:space="preserve">Pricing </t>
    </r>
    <r>
      <rPr>
        <sz val="9"/>
        <rFont val="Arial"/>
        <family val="2"/>
      </rPr>
      <t xml:space="preserve"> Pricing shall be inclusive of all labor, equipment, supplies, overhead, profit, material, and any other incidental costs required to perform and complete all work as specified herein. 
The Excel document contains formulas for convenience, however it is the Contractor’s responsibility to verify all pricing and calculations are CORRECT.  Lee County is not responsible for errors in formulas or calculations contained within Excel document(s).  REMINDER:  In the event there is a discrepancy between the total quoted amount or the extended amounts and the unit prices quoted, the unit prices will prevail and the corrected sum will be considered the quoted price.
The County will only accept bids submitted on bid forms provided by the County.  Bids submitted on other forms, other than those provided by the County, will be considered as non-responsive and ineligible for award.</t>
    </r>
  </si>
</sst>
</file>

<file path=xl/styles.xml><?xml version="1.0" encoding="utf-8"?>
<styleSheet xmlns="http://schemas.openxmlformats.org/spreadsheetml/2006/main">
  <numFmts count="6">
    <numFmt numFmtId="8" formatCode="&quot;$&quot;#,##0.00_);[Red]\(&quot;$&quot;#,##0.00\)"/>
    <numFmt numFmtId="44" formatCode="_(&quot;$&quot;* #,##0.00_);_(&quot;$&quot;* \(#,##0.00\);_(&quot;$&quot;* &quot;-&quot;??_);_(@_)"/>
    <numFmt numFmtId="164" formatCode="&quot;$&quot;#,##0.00"/>
    <numFmt numFmtId="165" formatCode="_(&quot;$&quot;* #,##0_);_(&quot;$&quot;* \(#,##0\);_(&quot;$&quot;* &quot;-&quot;??_);_(@_)"/>
    <numFmt numFmtId="166" formatCode="#,##0.0"/>
    <numFmt numFmtId="167" formatCode="#,##0.000"/>
  </numFmts>
  <fonts count="22">
    <font>
      <sz val="10"/>
      <name val="Arial"/>
    </font>
    <font>
      <sz val="10"/>
      <name val="Arial"/>
    </font>
    <font>
      <sz val="12"/>
      <name val="Arial"/>
      <family val="2"/>
    </font>
    <font>
      <b/>
      <sz val="12"/>
      <name val="Arial"/>
      <family val="2"/>
    </font>
    <font>
      <sz val="10"/>
      <name val="Arial"/>
      <family val="2"/>
    </font>
    <font>
      <b/>
      <sz val="10"/>
      <name val="Arial"/>
      <family val="2"/>
    </font>
    <font>
      <sz val="12"/>
      <color indexed="10"/>
      <name val="Arial"/>
      <family val="2"/>
    </font>
    <font>
      <sz val="12"/>
      <color indexed="57"/>
      <name val="Arial"/>
      <family val="2"/>
    </font>
    <font>
      <sz val="12"/>
      <color indexed="12"/>
      <name val="Arial"/>
      <family val="2"/>
    </font>
    <font>
      <sz val="10"/>
      <color indexed="57"/>
      <name val="Arial"/>
      <family val="2"/>
    </font>
    <font>
      <b/>
      <sz val="12"/>
      <color indexed="12"/>
      <name val="Arial"/>
      <family val="2"/>
    </font>
    <font>
      <b/>
      <sz val="12"/>
      <color indexed="10"/>
      <name val="Arial"/>
      <family val="2"/>
    </font>
    <font>
      <b/>
      <sz val="16"/>
      <name val="Arial"/>
      <family val="2"/>
    </font>
    <font>
      <sz val="16"/>
      <name val="Arial"/>
      <family val="2"/>
    </font>
    <font>
      <sz val="14"/>
      <name val="Arial"/>
      <family val="2"/>
    </font>
    <font>
      <sz val="12"/>
      <name val="Calibri"/>
      <family val="2"/>
    </font>
    <font>
      <sz val="12"/>
      <color theme="1"/>
      <name val="Arial"/>
      <family val="2"/>
    </font>
    <font>
      <sz val="18"/>
      <name val="Arial"/>
      <family val="2"/>
    </font>
    <font>
      <b/>
      <u/>
      <sz val="18"/>
      <name val="Arial"/>
      <family val="2"/>
    </font>
    <font>
      <b/>
      <sz val="9"/>
      <name val="Arial"/>
      <family val="2"/>
    </font>
    <font>
      <sz val="9"/>
      <name val="Arial"/>
      <family val="2"/>
    </font>
    <font>
      <b/>
      <u/>
      <sz val="9"/>
      <name val="Arial"/>
      <family val="2"/>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rgb="FF92D05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0" fontId="4" fillId="0" borderId="0"/>
  </cellStyleXfs>
  <cellXfs count="336">
    <xf numFmtId="0" fontId="0" fillId="0" borderId="0" xfId="0"/>
    <xf numFmtId="0" fontId="0" fillId="2" borderId="1" xfId="0" applyFill="1" applyBorder="1"/>
    <xf numFmtId="0" fontId="0" fillId="2" borderId="2" xfId="0" applyFill="1" applyBorder="1"/>
    <xf numFmtId="0" fontId="2" fillId="3" borderId="0" xfId="0" applyFont="1" applyFill="1"/>
    <xf numFmtId="0" fontId="2" fillId="3" borderId="0" xfId="0" applyFont="1" applyFill="1" applyAlignment="1">
      <alignment horizontal="right"/>
    </xf>
    <xf numFmtId="0" fontId="0" fillId="3" borderId="0" xfId="0" applyFill="1" applyBorder="1"/>
    <xf numFmtId="0" fontId="0" fillId="3" borderId="0" xfId="0" applyFill="1"/>
    <xf numFmtId="0" fontId="3" fillId="3" borderId="0" xfId="0" applyFont="1" applyFill="1" applyAlignment="1">
      <alignment horizontal="center"/>
    </xf>
    <xf numFmtId="0" fontId="3" fillId="3" borderId="3" xfId="0" applyFont="1" applyFill="1" applyBorder="1"/>
    <xf numFmtId="0" fontId="3" fillId="3" borderId="4" xfId="0" applyFont="1" applyFill="1" applyBorder="1"/>
    <xf numFmtId="0" fontId="2" fillId="3" borderId="0" xfId="0" applyFont="1" applyFill="1" applyBorder="1"/>
    <xf numFmtId="49" fontId="2" fillId="3" borderId="0" xfId="0" applyNumberFormat="1" applyFont="1" applyFill="1" applyBorder="1"/>
    <xf numFmtId="164" fontId="2" fillId="3" borderId="0" xfId="0" applyNumberFormat="1" applyFont="1" applyFill="1" applyBorder="1"/>
    <xf numFmtId="0" fontId="3" fillId="3" borderId="5" xfId="0" applyFont="1" applyFill="1" applyBorder="1"/>
    <xf numFmtId="44" fontId="8" fillId="3" borderId="6" xfId="1" applyFont="1" applyFill="1" applyBorder="1"/>
    <xf numFmtId="44" fontId="8" fillId="3" borderId="7" xfId="1" applyFont="1" applyFill="1" applyBorder="1"/>
    <xf numFmtId="44" fontId="8" fillId="3" borderId="8" xfId="1" applyFont="1" applyFill="1" applyBorder="1"/>
    <xf numFmtId="44" fontId="6" fillId="3" borderId="6" xfId="1" applyFont="1" applyFill="1" applyBorder="1"/>
    <xf numFmtId="44" fontId="6" fillId="3" borderId="7" xfId="1" applyFont="1" applyFill="1" applyBorder="1"/>
    <xf numFmtId="44" fontId="6" fillId="3" borderId="8" xfId="1" applyFont="1" applyFill="1" applyBorder="1"/>
    <xf numFmtId="164" fontId="0" fillId="3" borderId="0" xfId="0" applyNumberFormat="1" applyFill="1"/>
    <xf numFmtId="0" fontId="2" fillId="3" borderId="9" xfId="0" applyFont="1" applyFill="1" applyBorder="1"/>
    <xf numFmtId="49" fontId="3" fillId="3" borderId="0" xfId="0" applyNumberFormat="1" applyFont="1" applyFill="1" applyBorder="1" applyAlignment="1">
      <alignment horizontal="left"/>
    </xf>
    <xf numFmtId="165" fontId="3" fillId="3" borderId="0" xfId="1" applyNumberFormat="1" applyFont="1" applyFill="1" applyBorder="1" applyAlignment="1">
      <alignment horizontal="center"/>
    </xf>
    <xf numFmtId="44" fontId="3" fillId="3" borderId="0" xfId="1" applyNumberFormat="1" applyFont="1" applyFill="1" applyBorder="1" applyAlignment="1">
      <alignment horizontal="center"/>
    </xf>
    <xf numFmtId="49" fontId="2" fillId="3" borderId="0" xfId="0" applyNumberFormat="1" applyFont="1" applyFill="1"/>
    <xf numFmtId="164" fontId="2" fillId="3" borderId="0" xfId="0" applyNumberFormat="1" applyFont="1" applyFill="1"/>
    <xf numFmtId="0" fontId="2" fillId="0" borderId="0" xfId="0" applyFont="1" applyFill="1" applyBorder="1" applyAlignment="1">
      <alignment horizontal="center"/>
    </xf>
    <xf numFmtId="0" fontId="2" fillId="0" borderId="0" xfId="0" applyFont="1" applyFill="1" applyBorder="1"/>
    <xf numFmtId="0" fontId="3" fillId="0" borderId="4" xfId="0" applyFont="1" applyFill="1" applyBorder="1" applyAlignment="1">
      <alignment horizontal="center"/>
    </xf>
    <xf numFmtId="0" fontId="2" fillId="0" borderId="10" xfId="0" applyFont="1" applyFill="1" applyBorder="1" applyAlignment="1">
      <alignment horizontal="center"/>
    </xf>
    <xf numFmtId="0" fontId="0" fillId="0" borderId="11" xfId="0" applyFill="1" applyBorder="1"/>
    <xf numFmtId="0" fontId="3" fillId="0" borderId="0" xfId="0" applyFont="1" applyFill="1"/>
    <xf numFmtId="0" fontId="2" fillId="0" borderId="0" xfId="0" applyFont="1" applyFill="1"/>
    <xf numFmtId="0" fontId="3" fillId="0" borderId="0" xfId="0" applyFont="1" applyFill="1" applyAlignment="1">
      <alignment horizontal="center"/>
    </xf>
    <xf numFmtId="0" fontId="2" fillId="0" borderId="10" xfId="0" applyFont="1" applyFill="1" applyBorder="1"/>
    <xf numFmtId="0" fontId="0" fillId="0" borderId="12" xfId="0" applyFill="1" applyBorder="1"/>
    <xf numFmtId="49" fontId="3" fillId="2" borderId="11" xfId="0" applyNumberFormat="1" applyFont="1" applyFill="1" applyBorder="1" applyAlignment="1">
      <alignment horizontal="center"/>
    </xf>
    <xf numFmtId="0" fontId="2" fillId="2" borderId="11" xfId="0" applyFont="1" applyFill="1" applyBorder="1" applyAlignment="1">
      <alignment horizontal="center"/>
    </xf>
    <xf numFmtId="164" fontId="2" fillId="2" borderId="13" xfId="0" applyNumberFormat="1" applyFont="1" applyFill="1" applyBorder="1"/>
    <xf numFmtId="164" fontId="3" fillId="2" borderId="12" xfId="0" applyNumberFormat="1" applyFont="1" applyFill="1" applyBorder="1"/>
    <xf numFmtId="0" fontId="2" fillId="2" borderId="0" xfId="0" applyFont="1" applyFill="1" applyBorder="1" applyAlignment="1">
      <alignment horizontal="center"/>
    </xf>
    <xf numFmtId="164" fontId="2" fillId="2" borderId="0" xfId="0" applyNumberFormat="1" applyFont="1" applyFill="1" applyBorder="1"/>
    <xf numFmtId="49" fontId="3" fillId="2" borderId="0" xfId="0" applyNumberFormat="1" applyFont="1" applyFill="1" applyBorder="1"/>
    <xf numFmtId="0" fontId="2" fillId="2" borderId="0" xfId="0" applyFont="1" applyFill="1" applyBorder="1"/>
    <xf numFmtId="0" fontId="2" fillId="2" borderId="14" xfId="0" applyFont="1" applyFill="1" applyBorder="1" applyAlignment="1">
      <alignment horizontal="center"/>
    </xf>
    <xf numFmtId="0" fontId="2" fillId="2" borderId="3" xfId="0" applyFont="1" applyFill="1" applyBorder="1" applyAlignment="1">
      <alignment horizontal="center"/>
    </xf>
    <xf numFmtId="0" fontId="3" fillId="2" borderId="3" xfId="0" applyFont="1" applyFill="1" applyBorder="1" applyAlignment="1">
      <alignment horizontal="center"/>
    </xf>
    <xf numFmtId="0" fontId="3" fillId="2" borderId="15" xfId="0" applyFont="1" applyFill="1" applyBorder="1" applyAlignment="1">
      <alignment horizontal="center"/>
    </xf>
    <xf numFmtId="0" fontId="3" fillId="2" borderId="5" xfId="0" applyFont="1" applyFill="1" applyBorder="1" applyAlignment="1">
      <alignment horizontal="center"/>
    </xf>
    <xf numFmtId="0" fontId="3" fillId="2" borderId="4" xfId="0" applyFont="1" applyFill="1" applyBorder="1" applyAlignment="1">
      <alignment horizontal="center"/>
    </xf>
    <xf numFmtId="49" fontId="2" fillId="2" borderId="0" xfId="0" applyNumberFormat="1" applyFont="1" applyFill="1" applyBorder="1"/>
    <xf numFmtId="0" fontId="2" fillId="0" borderId="1" xfId="0" applyFont="1" applyFill="1" applyBorder="1"/>
    <xf numFmtId="0" fontId="2" fillId="0" borderId="7" xfId="0" applyFont="1" applyFill="1" applyBorder="1" applyAlignment="1">
      <alignment horizontal="center"/>
    </xf>
    <xf numFmtId="0" fontId="2" fillId="0" borderId="16" xfId="0" applyFont="1" applyFill="1" applyBorder="1"/>
    <xf numFmtId="8" fontId="2" fillId="0" borderId="17" xfId="0" applyNumberFormat="1" applyFont="1" applyFill="1" applyBorder="1"/>
    <xf numFmtId="0" fontId="2" fillId="0" borderId="18" xfId="0" applyFont="1" applyFill="1" applyBorder="1" applyAlignment="1">
      <alignment horizontal="center"/>
    </xf>
    <xf numFmtId="3" fontId="2" fillId="0" borderId="18" xfId="0" applyNumberFormat="1" applyFont="1" applyFill="1" applyBorder="1"/>
    <xf numFmtId="8" fontId="2" fillId="0" borderId="19" xfId="0" applyNumberFormat="1" applyFont="1" applyFill="1" applyBorder="1"/>
    <xf numFmtId="0" fontId="2" fillId="0" borderId="20" xfId="0" applyFont="1" applyFill="1" applyBorder="1"/>
    <xf numFmtId="0" fontId="2" fillId="0" borderId="20" xfId="0" applyFont="1" applyFill="1" applyBorder="1" applyAlignment="1">
      <alignment horizontal="center"/>
    </xf>
    <xf numFmtId="3" fontId="2" fillId="0" borderId="20" xfId="0" applyNumberFormat="1" applyFont="1" applyFill="1" applyBorder="1"/>
    <xf numFmtId="164" fontId="2" fillId="0" borderId="21" xfId="0" applyNumberFormat="1" applyFont="1" applyFill="1" applyBorder="1"/>
    <xf numFmtId="8" fontId="2" fillId="0" borderId="15" xfId="0" applyNumberFormat="1" applyFont="1" applyFill="1" applyBorder="1"/>
    <xf numFmtId="3" fontId="2" fillId="0" borderId="10" xfId="0" applyNumberFormat="1" applyFont="1" applyFill="1" applyBorder="1"/>
    <xf numFmtId="164" fontId="2" fillId="0" borderId="22" xfId="0" applyNumberFormat="1" applyFont="1" applyFill="1" applyBorder="1"/>
    <xf numFmtId="8" fontId="2" fillId="0" borderId="23" xfId="0" applyNumberFormat="1" applyFont="1" applyFill="1" applyBorder="1"/>
    <xf numFmtId="3" fontId="2" fillId="0" borderId="0" xfId="0" applyNumberFormat="1" applyFont="1" applyFill="1" applyBorder="1"/>
    <xf numFmtId="164" fontId="2" fillId="0" borderId="24" xfId="0" applyNumberFormat="1" applyFont="1" applyFill="1" applyBorder="1"/>
    <xf numFmtId="8" fontId="2" fillId="0" borderId="20" xfId="0" applyNumberFormat="1" applyFont="1" applyFill="1" applyBorder="1" applyAlignment="1">
      <alignment horizontal="center"/>
    </xf>
    <xf numFmtId="8" fontId="2" fillId="0" borderId="0" xfId="0" applyNumberFormat="1" applyFont="1" applyFill="1" applyBorder="1" applyAlignment="1">
      <alignment horizontal="center"/>
    </xf>
    <xf numFmtId="8" fontId="2" fillId="0" borderId="10" xfId="0" applyNumberFormat="1" applyFont="1" applyFill="1" applyBorder="1" applyAlignment="1">
      <alignment horizontal="center"/>
    </xf>
    <xf numFmtId="49" fontId="2" fillId="0" borderId="6" xfId="0" applyNumberFormat="1" applyFont="1" applyFill="1" applyBorder="1"/>
    <xf numFmtId="0" fontId="2" fillId="0" borderId="8" xfId="0" applyFont="1" applyFill="1" applyBorder="1" applyAlignment="1">
      <alignment horizontal="center"/>
    </xf>
    <xf numFmtId="164" fontId="2" fillId="0" borderId="2" xfId="0" applyNumberFormat="1" applyFont="1" applyFill="1" applyBorder="1"/>
    <xf numFmtId="0" fontId="2" fillId="0" borderId="1" xfId="0" applyNumberFormat="1" applyFont="1" applyFill="1" applyBorder="1"/>
    <xf numFmtId="3" fontId="2" fillId="0" borderId="1" xfId="0" applyNumberFormat="1" applyFont="1" applyFill="1" applyBorder="1"/>
    <xf numFmtId="166" fontId="2" fillId="0" borderId="1" xfId="0" applyNumberFormat="1" applyFont="1" applyFill="1" applyBorder="1"/>
    <xf numFmtId="0" fontId="2" fillId="0" borderId="25" xfId="0" applyFont="1" applyFill="1" applyBorder="1"/>
    <xf numFmtId="49" fontId="2" fillId="0" borderId="16" xfId="0" applyNumberFormat="1" applyFont="1" applyFill="1" applyBorder="1"/>
    <xf numFmtId="0" fontId="2" fillId="0" borderId="17" xfId="0" applyFont="1" applyFill="1" applyBorder="1"/>
    <xf numFmtId="8" fontId="2" fillId="0" borderId="6" xfId="0" applyNumberFormat="1" applyFont="1" applyFill="1" applyBorder="1"/>
    <xf numFmtId="8" fontId="2" fillId="0" borderId="6" xfId="0" applyNumberFormat="1" applyFont="1" applyFill="1" applyBorder="1" applyAlignment="1">
      <alignment horizontal="center"/>
    </xf>
    <xf numFmtId="49" fontId="3" fillId="0" borderId="13" xfId="0" applyNumberFormat="1" applyFont="1" applyFill="1" applyBorder="1" applyAlignment="1">
      <alignment horizontal="center"/>
    </xf>
    <xf numFmtId="49" fontId="3" fillId="0" borderId="11" xfId="0" applyNumberFormat="1" applyFont="1" applyFill="1" applyBorder="1" applyAlignment="1">
      <alignment horizontal="center"/>
    </xf>
    <xf numFmtId="0" fontId="0" fillId="0" borderId="0" xfId="0" applyFill="1"/>
    <xf numFmtId="0" fontId="0" fillId="0" borderId="0" xfId="0" applyFill="1" applyBorder="1"/>
    <xf numFmtId="0" fontId="3" fillId="0" borderId="0" xfId="0" applyFont="1" applyFill="1" applyBorder="1"/>
    <xf numFmtId="0" fontId="3" fillId="0" borderId="3" xfId="0" applyFont="1" applyFill="1" applyBorder="1"/>
    <xf numFmtId="0" fontId="3" fillId="0" borderId="24" xfId="0" applyFont="1" applyFill="1" applyBorder="1"/>
    <xf numFmtId="0" fontId="3" fillId="0" borderId="4" xfId="0" applyFont="1" applyFill="1" applyBorder="1"/>
    <xf numFmtId="44" fontId="8" fillId="0" borderId="2" xfId="1" applyFont="1" applyFill="1" applyBorder="1" applyAlignment="1">
      <alignment horizontal="right"/>
    </xf>
    <xf numFmtId="44" fontId="8" fillId="0" borderId="7" xfId="1" applyFont="1" applyFill="1" applyBorder="1" applyAlignment="1">
      <alignment horizontal="right"/>
    </xf>
    <xf numFmtId="44" fontId="8" fillId="0" borderId="8" xfId="1" applyFont="1" applyFill="1" applyBorder="1" applyAlignment="1">
      <alignment horizontal="right"/>
    </xf>
    <xf numFmtId="44" fontId="6" fillId="0" borderId="6" xfId="1" applyFont="1" applyFill="1" applyBorder="1" applyAlignment="1">
      <alignment horizontal="right"/>
    </xf>
    <xf numFmtId="44" fontId="6" fillId="0" borderId="7" xfId="1" applyFont="1" applyFill="1" applyBorder="1" applyAlignment="1">
      <alignment horizontal="right"/>
    </xf>
    <xf numFmtId="44" fontId="6" fillId="0" borderId="8" xfId="1" applyFont="1" applyFill="1" applyBorder="1" applyAlignment="1">
      <alignment horizontal="right"/>
    </xf>
    <xf numFmtId="44" fontId="6" fillId="0" borderId="2" xfId="1" applyFont="1" applyFill="1" applyBorder="1" applyAlignment="1">
      <alignment horizontal="right"/>
    </xf>
    <xf numFmtId="0" fontId="2" fillId="0" borderId="26" xfId="0" applyFont="1" applyFill="1" applyBorder="1" applyAlignment="1">
      <alignment horizontal="center"/>
    </xf>
    <xf numFmtId="0" fontId="2" fillId="0" borderId="17" xfId="0" applyNumberFormat="1" applyFont="1" applyFill="1" applyBorder="1"/>
    <xf numFmtId="44" fontId="2" fillId="0" borderId="27" xfId="1" applyFont="1" applyFill="1" applyBorder="1" applyAlignment="1">
      <alignment horizontal="right"/>
    </xf>
    <xf numFmtId="44" fontId="2" fillId="0" borderId="0" xfId="1" applyFont="1" applyFill="1" applyBorder="1" applyAlignment="1">
      <alignment horizontal="right"/>
    </xf>
    <xf numFmtId="44" fontId="8" fillId="0" borderId="24" xfId="1" applyFont="1" applyFill="1" applyBorder="1" applyAlignment="1">
      <alignment horizontal="right"/>
    </xf>
    <xf numFmtId="44" fontId="2" fillId="0" borderId="28" xfId="1" applyFont="1" applyFill="1" applyBorder="1" applyAlignment="1">
      <alignment horizontal="right"/>
    </xf>
    <xf numFmtId="44" fontId="6" fillId="0" borderId="24" xfId="1" applyFont="1" applyFill="1" applyBorder="1" applyAlignment="1">
      <alignment horizontal="right"/>
    </xf>
    <xf numFmtId="0" fontId="5" fillId="0" borderId="0" xfId="0" applyFont="1" applyFill="1" applyBorder="1" applyAlignment="1">
      <alignment horizontal="center"/>
    </xf>
    <xf numFmtId="44" fontId="6" fillId="0" borderId="28" xfId="1" applyFont="1" applyFill="1" applyBorder="1" applyAlignment="1">
      <alignment horizontal="right"/>
    </xf>
    <xf numFmtId="164" fontId="6" fillId="0" borderId="5" xfId="0" applyNumberFormat="1" applyFont="1" applyFill="1" applyBorder="1"/>
    <xf numFmtId="0" fontId="2" fillId="0" borderId="11" xfId="0" applyFont="1" applyFill="1" applyBorder="1" applyAlignment="1">
      <alignment horizontal="center"/>
    </xf>
    <xf numFmtId="164" fontId="2" fillId="0" borderId="29" xfId="0" applyNumberFormat="1" applyFont="1" applyFill="1" applyBorder="1"/>
    <xf numFmtId="164" fontId="8" fillId="0" borderId="31" xfId="0" applyNumberFormat="1" applyFont="1" applyFill="1" applyBorder="1"/>
    <xf numFmtId="164" fontId="2" fillId="0" borderId="30" xfId="0" applyNumberFormat="1" applyFont="1" applyFill="1" applyBorder="1"/>
    <xf numFmtId="164" fontId="6" fillId="0" borderId="31" xfId="0" applyNumberFormat="1" applyFont="1" applyFill="1" applyBorder="1"/>
    <xf numFmtId="164" fontId="0" fillId="0" borderId="0" xfId="0" applyNumberFormat="1" applyFill="1" applyBorder="1"/>
    <xf numFmtId="49" fontId="3" fillId="0" borderId="0" xfId="0" applyNumberFormat="1" applyFont="1" applyFill="1" applyBorder="1" applyAlignment="1">
      <alignment horizontal="center"/>
    </xf>
    <xf numFmtId="164" fontId="2" fillId="0" borderId="0" xfId="0" applyNumberFormat="1" applyFont="1" applyFill="1" applyBorder="1"/>
    <xf numFmtId="164" fontId="8" fillId="0" borderId="0" xfId="0" applyNumberFormat="1" applyFont="1" applyFill="1" applyBorder="1"/>
    <xf numFmtId="164" fontId="6" fillId="0" borderId="0" xfId="0" applyNumberFormat="1" applyFont="1" applyFill="1" applyBorder="1"/>
    <xf numFmtId="49" fontId="3" fillId="0" borderId="0" xfId="0" applyNumberFormat="1" applyFont="1" applyFill="1" applyBorder="1"/>
    <xf numFmtId="0" fontId="3" fillId="0" borderId="5" xfId="0" applyFont="1" applyFill="1" applyBorder="1"/>
    <xf numFmtId="44" fontId="8" fillId="0" borderId="32" xfId="1" applyFont="1" applyFill="1" applyBorder="1"/>
    <xf numFmtId="44" fontId="8" fillId="0" borderId="26" xfId="1" applyFont="1" applyFill="1" applyBorder="1"/>
    <xf numFmtId="44" fontId="6" fillId="0" borderId="33" xfId="1" applyFont="1" applyFill="1" applyBorder="1"/>
    <xf numFmtId="44" fontId="6" fillId="0" borderId="32" xfId="1" applyFont="1" applyFill="1" applyBorder="1"/>
    <xf numFmtId="44" fontId="6" fillId="0" borderId="26" xfId="1" applyFont="1" applyFill="1" applyBorder="1"/>
    <xf numFmtId="44" fontId="8" fillId="0" borderId="18" xfId="1" applyFont="1" applyFill="1" applyBorder="1"/>
    <xf numFmtId="44" fontId="6" fillId="0" borderId="16" xfId="1" applyFont="1" applyFill="1" applyBorder="1"/>
    <xf numFmtId="44" fontId="6" fillId="0" borderId="18" xfId="1" applyFont="1" applyFill="1" applyBorder="1"/>
    <xf numFmtId="44" fontId="8" fillId="0" borderId="7" xfId="1" applyFont="1" applyFill="1" applyBorder="1"/>
    <xf numFmtId="44" fontId="8" fillId="0" borderId="8" xfId="1" applyFont="1" applyFill="1" applyBorder="1"/>
    <xf numFmtId="44" fontId="6" fillId="0" borderId="6" xfId="1" applyFont="1" applyFill="1" applyBorder="1"/>
    <xf numFmtId="44" fontId="6" fillId="0" borderId="7" xfId="1" applyFont="1" applyFill="1" applyBorder="1"/>
    <xf numFmtId="44" fontId="6" fillId="0" borderId="8" xfId="1" applyFont="1" applyFill="1" applyBorder="1"/>
    <xf numFmtId="164" fontId="0" fillId="0" borderId="0" xfId="0" applyNumberFormat="1" applyFill="1"/>
    <xf numFmtId="49" fontId="2" fillId="0" borderId="0" xfId="0" applyNumberFormat="1" applyFont="1" applyFill="1" applyBorder="1"/>
    <xf numFmtId="0" fontId="3" fillId="0" borderId="23" xfId="0" applyFont="1" applyFill="1" applyBorder="1"/>
    <xf numFmtId="0" fontId="2" fillId="0" borderId="6" xfId="0" applyFont="1" applyFill="1" applyBorder="1" applyAlignment="1">
      <alignment horizontal="left"/>
    </xf>
    <xf numFmtId="0" fontId="2" fillId="0" borderId="16" xfId="0" applyFont="1" applyFill="1" applyBorder="1" applyAlignment="1">
      <alignment horizontal="left"/>
    </xf>
    <xf numFmtId="3" fontId="0" fillId="0" borderId="0" xfId="0" applyNumberFormat="1" applyFill="1"/>
    <xf numFmtId="0" fontId="2" fillId="0" borderId="6" xfId="0" applyFont="1" applyFill="1" applyBorder="1"/>
    <xf numFmtId="8" fontId="2" fillId="0" borderId="1" xfId="0" applyNumberFormat="1" applyFont="1" applyFill="1" applyBorder="1"/>
    <xf numFmtId="44" fontId="8" fillId="0" borderId="0" xfId="1" applyFont="1" applyFill="1" applyBorder="1" applyAlignment="1">
      <alignment horizontal="right"/>
    </xf>
    <xf numFmtId="44" fontId="6" fillId="0" borderId="0" xfId="1" applyFont="1" applyFill="1" applyBorder="1" applyAlignment="1">
      <alignment horizontal="right"/>
    </xf>
    <xf numFmtId="49" fontId="3" fillId="0" borderId="10" xfId="0" applyNumberFormat="1" applyFont="1" applyFill="1" applyBorder="1" applyAlignment="1">
      <alignment horizontal="center"/>
    </xf>
    <xf numFmtId="0" fontId="0" fillId="0" borderId="15" xfId="0" applyFill="1" applyBorder="1"/>
    <xf numFmtId="0" fontId="2" fillId="0" borderId="8" xfId="0" applyFont="1" applyFill="1" applyBorder="1"/>
    <xf numFmtId="44" fontId="8" fillId="0" borderId="32" xfId="1" applyFont="1" applyFill="1" applyBorder="1" applyAlignment="1">
      <alignment horizontal="right"/>
    </xf>
    <xf numFmtId="44" fontId="8" fillId="0" borderId="35" xfId="1" applyFont="1" applyFill="1" applyBorder="1" applyAlignment="1">
      <alignment horizontal="right"/>
    </xf>
    <xf numFmtId="44" fontId="6" fillId="0" borderId="33" xfId="1" applyFont="1" applyFill="1" applyBorder="1" applyAlignment="1">
      <alignment horizontal="right"/>
    </xf>
    <xf numFmtId="44" fontId="6" fillId="0" borderId="32" xfId="1" applyFont="1" applyFill="1" applyBorder="1" applyAlignment="1">
      <alignment horizontal="right"/>
    </xf>
    <xf numFmtId="44" fontId="6" fillId="0" borderId="35" xfId="1" applyFont="1" applyFill="1" applyBorder="1" applyAlignment="1">
      <alignment horizontal="right"/>
    </xf>
    <xf numFmtId="0" fontId="2" fillId="0" borderId="1" xfId="0" applyFont="1" applyFill="1" applyBorder="1" applyAlignment="1"/>
    <xf numFmtId="44" fontId="8" fillId="0" borderId="18" xfId="1" applyFont="1" applyFill="1" applyBorder="1" applyAlignment="1">
      <alignment horizontal="right"/>
    </xf>
    <xf numFmtId="44" fontId="8" fillId="0" borderId="26" xfId="1" applyFont="1" applyFill="1" applyBorder="1" applyAlignment="1">
      <alignment horizontal="right"/>
    </xf>
    <xf numFmtId="44" fontId="6" fillId="0" borderId="16" xfId="1" applyFont="1" applyFill="1" applyBorder="1" applyAlignment="1">
      <alignment horizontal="right"/>
    </xf>
    <xf numFmtId="44" fontId="6" fillId="0" borderId="18" xfId="1" applyFont="1" applyFill="1" applyBorder="1" applyAlignment="1">
      <alignment horizontal="right"/>
    </xf>
    <xf numFmtId="44" fontId="6" fillId="0" borderId="26" xfId="1" applyFont="1" applyFill="1" applyBorder="1" applyAlignment="1">
      <alignment horizontal="right"/>
    </xf>
    <xf numFmtId="44" fontId="8" fillId="0" borderId="36" xfId="1" applyFont="1" applyFill="1" applyBorder="1" applyAlignment="1">
      <alignment horizontal="right"/>
    </xf>
    <xf numFmtId="44" fontId="8" fillId="0" borderId="37" xfId="1" applyFont="1" applyFill="1" applyBorder="1" applyAlignment="1">
      <alignment horizontal="right"/>
    </xf>
    <xf numFmtId="44" fontId="6" fillId="0" borderId="38" xfId="1" applyFont="1" applyFill="1" applyBorder="1" applyAlignment="1">
      <alignment horizontal="right"/>
    </xf>
    <xf numFmtId="44" fontId="6" fillId="0" borderId="36" xfId="1" applyFont="1" applyFill="1" applyBorder="1" applyAlignment="1">
      <alignment horizontal="right"/>
    </xf>
    <xf numFmtId="44" fontId="6" fillId="0" borderId="37" xfId="1" applyFont="1" applyFill="1" applyBorder="1" applyAlignment="1">
      <alignment horizontal="right"/>
    </xf>
    <xf numFmtId="49" fontId="2" fillId="0" borderId="38" xfId="0" applyNumberFormat="1" applyFont="1" applyFill="1" applyBorder="1"/>
    <xf numFmtId="0" fontId="2" fillId="0" borderId="39" xfId="0" applyFont="1" applyFill="1" applyBorder="1"/>
    <xf numFmtId="0" fontId="2" fillId="0" borderId="37" xfId="0" applyFont="1" applyFill="1" applyBorder="1" applyAlignment="1">
      <alignment horizontal="center"/>
    </xf>
    <xf numFmtId="0" fontId="2" fillId="0" borderId="39" xfId="0" applyFont="1" applyFill="1" applyBorder="1" applyAlignment="1">
      <alignment horizontal="right"/>
    </xf>
    <xf numFmtId="44" fontId="8" fillId="0" borderId="10" xfId="1" applyFont="1" applyFill="1" applyBorder="1" applyAlignment="1">
      <alignment horizontal="right"/>
    </xf>
    <xf numFmtId="44" fontId="8" fillId="0" borderId="22" xfId="1" applyFont="1" applyFill="1" applyBorder="1" applyAlignment="1">
      <alignment horizontal="right"/>
    </xf>
    <xf numFmtId="44" fontId="6" fillId="0" borderId="34" xfId="1" applyFont="1" applyFill="1" applyBorder="1" applyAlignment="1">
      <alignment horizontal="right"/>
    </xf>
    <xf numFmtId="44" fontId="6" fillId="0" borderId="10" xfId="1" applyFont="1" applyFill="1" applyBorder="1" applyAlignment="1">
      <alignment horizontal="right"/>
    </xf>
    <xf numFmtId="44" fontId="6" fillId="0" borderId="22" xfId="1" applyFont="1" applyFill="1" applyBorder="1" applyAlignment="1">
      <alignment horizontal="right"/>
    </xf>
    <xf numFmtId="164" fontId="3" fillId="0" borderId="0" xfId="0" applyNumberFormat="1" applyFont="1" applyFill="1" applyBorder="1"/>
    <xf numFmtId="0" fontId="2" fillId="0" borderId="40" xfId="0" applyFont="1" applyFill="1" applyBorder="1" applyAlignment="1">
      <alignment horizontal="center"/>
    </xf>
    <xf numFmtId="0" fontId="2" fillId="0" borderId="35" xfId="0" applyFont="1" applyFill="1" applyBorder="1" applyAlignment="1">
      <alignment horizontal="center"/>
    </xf>
    <xf numFmtId="49" fontId="2" fillId="0" borderId="30" xfId="0" applyNumberFormat="1" applyFont="1" applyFill="1" applyBorder="1"/>
    <xf numFmtId="49" fontId="2" fillId="0" borderId="13" xfId="0" applyNumberFormat="1" applyFont="1" applyFill="1" applyBorder="1"/>
    <xf numFmtId="49" fontId="3" fillId="0" borderId="11" xfId="0" applyNumberFormat="1" applyFont="1" applyFill="1" applyBorder="1" applyAlignment="1">
      <alignment horizontal="left"/>
    </xf>
    <xf numFmtId="0" fontId="2" fillId="0" borderId="11" xfId="0" applyFont="1" applyFill="1" applyBorder="1"/>
    <xf numFmtId="164" fontId="2" fillId="0" borderId="11" xfId="0" applyNumberFormat="1" applyFont="1" applyFill="1" applyBorder="1"/>
    <xf numFmtId="164" fontId="2" fillId="0" borderId="12" xfId="0" applyNumberFormat="1" applyFont="1" applyFill="1" applyBorder="1"/>
    <xf numFmtId="49" fontId="3" fillId="0" borderId="0" xfId="0" applyNumberFormat="1" applyFont="1" applyFill="1" applyBorder="1" applyAlignment="1">
      <alignment horizontal="left"/>
    </xf>
    <xf numFmtId="0" fontId="3" fillId="0" borderId="11" xfId="0" applyFont="1" applyFill="1" applyBorder="1" applyAlignment="1">
      <alignment horizontal="left"/>
    </xf>
    <xf numFmtId="0" fontId="9" fillId="0" borderId="0" xfId="0" applyFont="1" applyFill="1"/>
    <xf numFmtId="164" fontId="7" fillId="0" borderId="8" xfId="0" applyNumberFormat="1" applyFont="1" applyFill="1" applyBorder="1"/>
    <xf numFmtId="164" fontId="7" fillId="0" borderId="0" xfId="0" applyNumberFormat="1" applyFont="1" applyFill="1" applyBorder="1"/>
    <xf numFmtId="49" fontId="2" fillId="0" borderId="14" xfId="0" applyNumberFormat="1" applyFont="1" applyFill="1" applyBorder="1"/>
    <xf numFmtId="0" fontId="2" fillId="0" borderId="9" xfId="0" applyFont="1" applyFill="1" applyBorder="1"/>
    <xf numFmtId="0" fontId="0" fillId="0" borderId="23" xfId="0" applyFill="1" applyBorder="1"/>
    <xf numFmtId="0" fontId="0" fillId="0" borderId="24" xfId="0" applyFill="1" applyBorder="1"/>
    <xf numFmtId="165" fontId="10" fillId="0" borderId="0" xfId="1" applyNumberFormat="1" applyFont="1" applyFill="1" applyBorder="1" applyAlignment="1">
      <alignment horizontal="center"/>
    </xf>
    <xf numFmtId="165" fontId="11" fillId="0" borderId="0" xfId="1" applyNumberFormat="1" applyFont="1" applyFill="1" applyBorder="1" applyAlignment="1">
      <alignment horizontal="center"/>
    </xf>
    <xf numFmtId="44" fontId="3" fillId="0" borderId="0" xfId="1" applyNumberFormat="1" applyFont="1" applyFill="1" applyBorder="1" applyAlignment="1">
      <alignment horizontal="center"/>
    </xf>
    <xf numFmtId="49" fontId="14" fillId="0" borderId="13" xfId="0" applyNumberFormat="1" applyFont="1" applyFill="1" applyBorder="1"/>
    <xf numFmtId="49" fontId="12" fillId="0" borderId="11" xfId="0" applyNumberFormat="1" applyFont="1" applyFill="1" applyBorder="1" applyAlignment="1">
      <alignment horizontal="left"/>
    </xf>
    <xf numFmtId="0" fontId="13" fillId="0" borderId="11" xfId="0" applyFont="1" applyFill="1" applyBorder="1"/>
    <xf numFmtId="164" fontId="13" fillId="0" borderId="11" xfId="0" applyNumberFormat="1" applyFont="1" applyFill="1" applyBorder="1"/>
    <xf numFmtId="165" fontId="3" fillId="0" borderId="0" xfId="1" applyNumberFormat="1" applyFont="1" applyFill="1" applyBorder="1" applyAlignment="1">
      <alignment horizontal="center"/>
    </xf>
    <xf numFmtId="164" fontId="2" fillId="0" borderId="0" xfId="0" applyNumberFormat="1" applyFont="1" applyFill="1"/>
    <xf numFmtId="0" fontId="4" fillId="0" borderId="0" xfId="0" applyFont="1" applyFill="1"/>
    <xf numFmtId="0" fontId="3" fillId="0" borderId="24" xfId="0" applyFont="1" applyFill="1" applyBorder="1" applyAlignment="1">
      <alignment vertical="center"/>
    </xf>
    <xf numFmtId="0" fontId="3" fillId="0" borderId="4"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2" fillId="0" borderId="1" xfId="2" applyFont="1" applyBorder="1" applyAlignment="1">
      <alignment horizontal="left" vertical="center"/>
    </xf>
    <xf numFmtId="8" fontId="3" fillId="0" borderId="6" xfId="0" applyNumberFormat="1" applyFont="1" applyFill="1" applyBorder="1"/>
    <xf numFmtId="0" fontId="3" fillId="0" borderId="1" xfId="0" applyFont="1" applyFill="1" applyBorder="1"/>
    <xf numFmtId="0" fontId="3" fillId="0" borderId="0" xfId="0" applyFont="1" applyFill="1" applyBorder="1" applyAlignment="1">
      <alignment horizontal="center" vertical="center"/>
    </xf>
    <xf numFmtId="164" fontId="3" fillId="0" borderId="0" xfId="1" applyNumberFormat="1" applyFont="1" applyFill="1" applyBorder="1" applyAlignment="1">
      <alignment horizontal="right"/>
    </xf>
    <xf numFmtId="44" fontId="3" fillId="0" borderId="0" xfId="1" applyFont="1" applyFill="1" applyBorder="1" applyAlignment="1">
      <alignment horizontal="center"/>
    </xf>
    <xf numFmtId="164" fontId="3" fillId="0" borderId="0" xfId="0" applyNumberFormat="1" applyFont="1" applyFill="1" applyBorder="1" applyAlignment="1">
      <alignment horizontal="center"/>
    </xf>
    <xf numFmtId="44" fontId="12" fillId="0" borderId="0" xfId="1" applyNumberFormat="1" applyFont="1" applyFill="1" applyBorder="1" applyAlignment="1">
      <alignment horizontal="center"/>
    </xf>
    <xf numFmtId="44" fontId="8" fillId="0" borderId="44" xfId="1" applyFont="1" applyFill="1" applyBorder="1"/>
    <xf numFmtId="44" fontId="8" fillId="0" borderId="45" xfId="1" applyFont="1" applyFill="1" applyBorder="1"/>
    <xf numFmtId="44" fontId="8" fillId="0" borderId="2" xfId="1" applyFont="1" applyFill="1" applyBorder="1"/>
    <xf numFmtId="44" fontId="6" fillId="0" borderId="27" xfId="1" applyFont="1" applyFill="1" applyBorder="1" applyAlignment="1">
      <alignment horizontal="right"/>
    </xf>
    <xf numFmtId="0" fontId="0" fillId="0" borderId="10" xfId="0" applyFill="1" applyBorder="1"/>
    <xf numFmtId="0" fontId="3" fillId="0" borderId="46" xfId="0" applyFont="1" applyFill="1" applyBorder="1"/>
    <xf numFmtId="44" fontId="8" fillId="0" borderId="44" xfId="1" applyFont="1" applyFill="1" applyBorder="1" applyAlignment="1">
      <alignment horizontal="right"/>
    </xf>
    <xf numFmtId="44" fontId="8" fillId="0" borderId="45" xfId="1" applyFont="1" applyFill="1" applyBorder="1" applyAlignment="1">
      <alignment horizontal="right"/>
    </xf>
    <xf numFmtId="44" fontId="6" fillId="0" borderId="47" xfId="1" applyFont="1" applyFill="1" applyBorder="1" applyAlignment="1">
      <alignment horizontal="right"/>
    </xf>
    <xf numFmtId="44" fontId="8" fillId="0" borderId="47" xfId="1" applyFont="1" applyFill="1" applyBorder="1" applyAlignment="1">
      <alignment horizontal="right"/>
    </xf>
    <xf numFmtId="44" fontId="8" fillId="0" borderId="48" xfId="1" applyFont="1" applyFill="1" applyBorder="1" applyAlignment="1">
      <alignment horizontal="right"/>
    </xf>
    <xf numFmtId="44" fontId="0" fillId="0" borderId="0" xfId="0" applyNumberFormat="1" applyFill="1" applyBorder="1"/>
    <xf numFmtId="44" fontId="3" fillId="0" borderId="0" xfId="0" applyNumberFormat="1" applyFont="1" applyFill="1" applyBorder="1" applyAlignment="1">
      <alignment horizontal="center"/>
    </xf>
    <xf numFmtId="44" fontId="3" fillId="0" borderId="0" xfId="0" applyNumberFormat="1" applyFont="1" applyFill="1" applyBorder="1" applyAlignment="1">
      <alignment horizontal="center" vertical="center"/>
    </xf>
    <xf numFmtId="44" fontId="2" fillId="0" borderId="0" xfId="0" applyNumberFormat="1" applyFont="1" applyFill="1" applyBorder="1"/>
    <xf numFmtId="44" fontId="3" fillId="0" borderId="0" xfId="0" applyNumberFormat="1" applyFont="1" applyFill="1" applyBorder="1"/>
    <xf numFmtId="44" fontId="3" fillId="0" borderId="0" xfId="1" applyNumberFormat="1" applyFont="1" applyFill="1" applyBorder="1" applyAlignment="1">
      <alignment horizontal="right"/>
    </xf>
    <xf numFmtId="164" fontId="2" fillId="0" borderId="0" xfId="0" quotePrefix="1" applyNumberFormat="1" applyFont="1" applyFill="1" applyBorder="1" applyAlignment="1">
      <alignment horizontal="left" indent="1"/>
    </xf>
    <xf numFmtId="44" fontId="2" fillId="4" borderId="0" xfId="0" applyNumberFormat="1" applyFont="1" applyFill="1" applyBorder="1"/>
    <xf numFmtId="44" fontId="2" fillId="0" borderId="6" xfId="0" applyNumberFormat="1" applyFont="1" applyFill="1" applyBorder="1" applyAlignment="1"/>
    <xf numFmtId="49" fontId="2" fillId="0" borderId="11" xfId="0" applyNumberFormat="1" applyFont="1" applyFill="1" applyBorder="1"/>
    <xf numFmtId="165" fontId="0" fillId="0" borderId="0" xfId="0" applyNumberFormat="1" applyFill="1" applyAlignment="1">
      <alignment horizontal="left"/>
    </xf>
    <xf numFmtId="165" fontId="3" fillId="0" borderId="0" xfId="0" applyNumberFormat="1" applyFont="1" applyFill="1" applyAlignment="1">
      <alignment horizontal="left"/>
    </xf>
    <xf numFmtId="165" fontId="2" fillId="0" borderId="26" xfId="0" applyNumberFormat="1" applyFont="1" applyFill="1" applyBorder="1" applyAlignment="1">
      <alignment horizontal="left"/>
    </xf>
    <xf numFmtId="165" fontId="2" fillId="0" borderId="0" xfId="0" applyNumberFormat="1" applyFont="1" applyFill="1" applyBorder="1" applyAlignment="1">
      <alignment horizontal="left"/>
    </xf>
    <xf numFmtId="165" fontId="2" fillId="0" borderId="21" xfId="0" applyNumberFormat="1" applyFont="1" applyFill="1" applyBorder="1" applyAlignment="1">
      <alignment horizontal="left"/>
    </xf>
    <xf numFmtId="165" fontId="2" fillId="0" borderId="24" xfId="0" applyNumberFormat="1" applyFont="1" applyFill="1" applyBorder="1" applyAlignment="1">
      <alignment horizontal="left"/>
    </xf>
    <xf numFmtId="165" fontId="2" fillId="0" borderId="22" xfId="0" applyNumberFormat="1" applyFont="1" applyFill="1" applyBorder="1" applyAlignment="1">
      <alignment horizontal="left"/>
    </xf>
    <xf numFmtId="165" fontId="3" fillId="0" borderId="0" xfId="0" applyNumberFormat="1" applyFont="1" applyFill="1" applyBorder="1" applyAlignment="1">
      <alignment horizontal="left"/>
    </xf>
    <xf numFmtId="165" fontId="2" fillId="0" borderId="10" xfId="0" applyNumberFormat="1" applyFont="1" applyFill="1" applyBorder="1" applyAlignment="1">
      <alignment horizontal="left"/>
    </xf>
    <xf numFmtId="165" fontId="3" fillId="0" borderId="31" xfId="0" applyNumberFormat="1" applyFont="1" applyFill="1" applyBorder="1" applyAlignment="1">
      <alignment horizontal="left"/>
    </xf>
    <xf numFmtId="165" fontId="2" fillId="0" borderId="0" xfId="0" applyNumberFormat="1" applyFont="1" applyFill="1" applyAlignment="1">
      <alignment horizontal="left"/>
    </xf>
    <xf numFmtId="165" fontId="3" fillId="0" borderId="43" xfId="0" applyNumberFormat="1" applyFont="1" applyFill="1" applyBorder="1" applyAlignment="1">
      <alignment horizontal="center" vertical="center"/>
    </xf>
    <xf numFmtId="164" fontId="2" fillId="0" borderId="0" xfId="0" applyNumberFormat="1" applyFont="1" applyFill="1" applyBorder="1" applyAlignment="1">
      <alignment horizontal="center"/>
    </xf>
    <xf numFmtId="165" fontId="2" fillId="0" borderId="8" xfId="0" applyNumberFormat="1" applyFont="1" applyFill="1" applyBorder="1" applyAlignment="1"/>
    <xf numFmtId="165" fontId="2" fillId="0" borderId="26" xfId="0" applyNumberFormat="1" applyFont="1" applyFill="1" applyBorder="1" applyAlignment="1"/>
    <xf numFmtId="165" fontId="3" fillId="0" borderId="22" xfId="0" applyNumberFormat="1" applyFont="1" applyFill="1" applyBorder="1" applyAlignment="1"/>
    <xf numFmtId="165" fontId="3" fillId="0" borderId="12" xfId="0" applyNumberFormat="1" applyFont="1" applyFill="1" applyBorder="1" applyAlignment="1"/>
    <xf numFmtId="165" fontId="3" fillId="0" borderId="31" xfId="0" applyNumberFormat="1" applyFont="1" applyFill="1" applyBorder="1" applyAlignment="1"/>
    <xf numFmtId="165" fontId="3" fillId="0" borderId="31" xfId="1" applyNumberFormat="1" applyFont="1" applyFill="1" applyBorder="1" applyAlignment="1"/>
    <xf numFmtId="165" fontId="3" fillId="0" borderId="11" xfId="1" applyNumberFormat="1" applyFont="1" applyFill="1" applyBorder="1" applyAlignment="1"/>
    <xf numFmtId="165" fontId="2" fillId="0" borderId="0" xfId="0" applyNumberFormat="1" applyFont="1" applyFill="1" applyBorder="1" applyAlignment="1"/>
    <xf numFmtId="165" fontId="3" fillId="0" borderId="3" xfId="0" applyNumberFormat="1" applyFont="1" applyFill="1" applyBorder="1" applyAlignment="1"/>
    <xf numFmtId="165" fontId="3" fillId="0" borderId="0" xfId="1" applyNumberFormat="1" applyFont="1" applyFill="1" applyBorder="1" applyAlignment="1"/>
    <xf numFmtId="165" fontId="12" fillId="0" borderId="31" xfId="1" applyNumberFormat="1" applyFont="1" applyFill="1" applyBorder="1" applyAlignment="1"/>
    <xf numFmtId="0" fontId="2" fillId="0" borderId="49" xfId="0" applyFont="1" applyFill="1" applyBorder="1" applyAlignment="1">
      <alignment horizontal="center"/>
    </xf>
    <xf numFmtId="165" fontId="2" fillId="0" borderId="35" xfId="0" applyNumberFormat="1" applyFont="1" applyFill="1" applyBorder="1" applyAlignment="1"/>
    <xf numFmtId="0" fontId="2" fillId="0" borderId="1" xfId="2" applyFont="1" applyFill="1" applyBorder="1" applyAlignment="1">
      <alignment horizontal="left" vertical="center"/>
    </xf>
    <xf numFmtId="165" fontId="3" fillId="0" borderId="0" xfId="0" applyNumberFormat="1" applyFont="1" applyFill="1" applyBorder="1" applyAlignment="1"/>
    <xf numFmtId="166" fontId="2" fillId="0" borderId="17" xfId="0" applyNumberFormat="1" applyFont="1" applyFill="1" applyBorder="1"/>
    <xf numFmtId="3" fontId="2" fillId="0" borderId="17" xfId="0" applyNumberFormat="1" applyFont="1" applyFill="1" applyBorder="1"/>
    <xf numFmtId="4" fontId="2" fillId="0" borderId="0" xfId="0" applyNumberFormat="1" applyFont="1" applyFill="1" applyBorder="1" applyAlignment="1">
      <alignment horizontal="center"/>
    </xf>
    <xf numFmtId="3" fontId="2" fillId="5" borderId="1" xfId="0" applyNumberFormat="1" applyFont="1" applyFill="1" applyBorder="1"/>
    <xf numFmtId="44" fontId="6" fillId="0" borderId="50" xfId="1" applyFont="1" applyFill="1" applyBorder="1" applyAlignment="1">
      <alignment horizontal="right"/>
    </xf>
    <xf numFmtId="44" fontId="6" fillId="0" borderId="51" xfId="1" applyFont="1" applyFill="1" applyBorder="1" applyAlignment="1">
      <alignment horizontal="right"/>
    </xf>
    <xf numFmtId="167" fontId="2" fillId="5" borderId="1" xfId="0" applyNumberFormat="1" applyFont="1" applyFill="1" applyBorder="1"/>
    <xf numFmtId="3" fontId="16" fillId="0" borderId="1" xfId="0" applyNumberFormat="1" applyFont="1" applyFill="1" applyBorder="1"/>
    <xf numFmtId="167" fontId="2" fillId="0" borderId="1" xfId="0" applyNumberFormat="1" applyFont="1" applyFill="1" applyBorder="1"/>
    <xf numFmtId="166" fontId="2" fillId="0" borderId="18" xfId="0" applyNumberFormat="1" applyFont="1" applyFill="1" applyBorder="1"/>
    <xf numFmtId="0" fontId="2" fillId="0" borderId="39" xfId="0" applyFont="1" applyFill="1" applyBorder="1" applyAlignment="1"/>
    <xf numFmtId="0" fontId="2" fillId="0" borderId="52" xfId="0" applyFont="1" applyFill="1" applyBorder="1" applyAlignment="1"/>
    <xf numFmtId="0" fontId="2" fillId="0" borderId="1" xfId="0" applyFont="1" applyFill="1" applyBorder="1" applyAlignment="1">
      <alignment horizontal="right"/>
    </xf>
    <xf numFmtId="49" fontId="3" fillId="0" borderId="11" xfId="0" applyNumberFormat="1" applyFont="1" applyFill="1" applyBorder="1" applyAlignment="1">
      <alignment horizontal="center"/>
    </xf>
    <xf numFmtId="8" fontId="2" fillId="0" borderId="23" xfId="0" applyNumberFormat="1"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8" fontId="2" fillId="0" borderId="15" xfId="0" applyNumberFormat="1" applyFont="1" applyFill="1" applyBorder="1" applyAlignment="1">
      <alignment vertical="center"/>
    </xf>
    <xf numFmtId="0" fontId="2" fillId="0" borderId="10" xfId="0" applyFont="1" applyFill="1" applyBorder="1" applyAlignment="1">
      <alignment vertical="center"/>
    </xf>
    <xf numFmtId="0" fontId="2" fillId="0" borderId="10" xfId="0" applyFont="1" applyFill="1" applyBorder="1" applyAlignment="1">
      <alignment horizontal="center" vertical="center"/>
    </xf>
    <xf numFmtId="0" fontId="3" fillId="0" borderId="53"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54" xfId="0" applyFont="1" applyFill="1" applyBorder="1" applyAlignment="1">
      <alignment horizontal="center" vertical="center"/>
    </xf>
    <xf numFmtId="0" fontId="3" fillId="0" borderId="49" xfId="0" applyFont="1" applyFill="1" applyBorder="1" applyAlignment="1">
      <alignment horizontal="center" vertical="center"/>
    </xf>
    <xf numFmtId="164" fontId="2" fillId="0" borderId="1" xfId="0" applyNumberFormat="1" applyFont="1" applyFill="1" applyBorder="1"/>
    <xf numFmtId="0" fontId="2" fillId="0" borderId="2" xfId="0" applyFont="1" applyFill="1" applyBorder="1"/>
    <xf numFmtId="0" fontId="2" fillId="0" borderId="2" xfId="0" applyFont="1" applyFill="1" applyBorder="1" applyAlignment="1"/>
    <xf numFmtId="0" fontId="2" fillId="0" borderId="55" xfId="0" applyFont="1" applyFill="1" applyBorder="1" applyAlignment="1">
      <alignment horizontal="center"/>
    </xf>
    <xf numFmtId="49" fontId="2" fillId="0" borderId="10" xfId="0" applyNumberFormat="1" applyFont="1" applyFill="1" applyBorder="1"/>
    <xf numFmtId="49" fontId="3" fillId="0" borderId="10" xfId="0" applyNumberFormat="1" applyFont="1" applyFill="1" applyBorder="1" applyAlignment="1">
      <alignment horizontal="left"/>
    </xf>
    <xf numFmtId="164" fontId="2" fillId="0" borderId="10" xfId="0" applyNumberFormat="1" applyFont="1" applyFill="1" applyBorder="1"/>
    <xf numFmtId="165" fontId="3" fillId="0" borderId="10" xfId="1" applyNumberFormat="1" applyFont="1" applyFill="1" applyBorder="1" applyAlignment="1"/>
    <xf numFmtId="0" fontId="0" fillId="0" borderId="14" xfId="0" applyBorder="1"/>
    <xf numFmtId="0" fontId="0" fillId="0" borderId="23" xfId="0" applyBorder="1"/>
    <xf numFmtId="0" fontId="13" fillId="0" borderId="0" xfId="0" applyFont="1" applyBorder="1" applyAlignment="1">
      <alignment horizontal="center" wrapText="1"/>
    </xf>
    <xf numFmtId="0" fontId="4" fillId="0" borderId="24" xfId="0" applyFont="1" applyBorder="1" applyAlignment="1">
      <alignment horizontal="center" wrapText="1"/>
    </xf>
    <xf numFmtId="0" fontId="0" fillId="0" borderId="0" xfId="0" applyBorder="1"/>
    <xf numFmtId="0" fontId="0" fillId="0" borderId="0" xfId="0" applyBorder="1" applyAlignment="1">
      <alignment horizontal="center"/>
    </xf>
    <xf numFmtId="164" fontId="0" fillId="0" borderId="0" xfId="0" applyNumberFormat="1" applyFill="1" applyBorder="1" applyAlignment="1">
      <alignment horizontal="center" vertical="center"/>
    </xf>
    <xf numFmtId="164" fontId="4" fillId="0" borderId="24" xfId="0" applyNumberFormat="1" applyFont="1" applyFill="1" applyBorder="1" applyAlignment="1">
      <alignment horizontal="center" vertical="center"/>
    </xf>
    <xf numFmtId="0" fontId="5" fillId="0" borderId="23" xfId="0" applyFont="1" applyBorder="1"/>
    <xf numFmtId="0" fontId="4" fillId="0" borderId="27" xfId="0" applyFont="1" applyBorder="1"/>
    <xf numFmtId="0" fontId="0" fillId="0" borderId="27" xfId="0" applyBorder="1"/>
    <xf numFmtId="0" fontId="0" fillId="0" borderId="27" xfId="0" applyBorder="1" applyAlignment="1">
      <alignment horizontal="center"/>
    </xf>
    <xf numFmtId="164" fontId="0" fillId="0" borderId="27" xfId="0" applyNumberFormat="1" applyFill="1" applyBorder="1" applyAlignment="1">
      <alignment horizontal="center" vertical="center"/>
    </xf>
    <xf numFmtId="164" fontId="4" fillId="0" borderId="56" xfId="0" applyNumberFormat="1" applyFont="1" applyFill="1" applyBorder="1" applyAlignment="1">
      <alignment horizontal="center" vertical="center"/>
    </xf>
    <xf numFmtId="0" fontId="17" fillId="0" borderId="9" xfId="0" applyFont="1" applyBorder="1" applyAlignment="1">
      <alignment horizontal="center" wrapText="1"/>
    </xf>
    <xf numFmtId="0" fontId="17" fillId="0" borderId="46" xfId="0" applyFont="1" applyBorder="1" applyAlignment="1">
      <alignment horizontal="center" wrapText="1"/>
    </xf>
    <xf numFmtId="0" fontId="17" fillId="0" borderId="0" xfId="0" applyFont="1" applyBorder="1" applyAlignment="1">
      <alignment horizontal="center" wrapText="1"/>
    </xf>
    <xf numFmtId="0" fontId="17" fillId="0" borderId="24" xfId="0" applyFont="1" applyBorder="1" applyAlignment="1">
      <alignment horizontal="center" wrapText="1"/>
    </xf>
    <xf numFmtId="0" fontId="5" fillId="0" borderId="0" xfId="0" applyFont="1" applyBorder="1" applyAlignment="1">
      <alignment horizontal="left"/>
    </xf>
    <xf numFmtId="0" fontId="5" fillId="0" borderId="24" xfId="0" applyFont="1" applyBorder="1" applyAlignment="1">
      <alignment horizontal="left"/>
    </xf>
    <xf numFmtId="0" fontId="19" fillId="0" borderId="23" xfId="0" applyFont="1" applyBorder="1" applyAlignment="1">
      <alignment horizontal="left" vertical="center" wrapText="1"/>
    </xf>
    <xf numFmtId="0" fontId="19" fillId="0" borderId="0" xfId="0" applyFont="1" applyBorder="1" applyAlignment="1">
      <alignment horizontal="left" vertical="center" wrapText="1"/>
    </xf>
    <xf numFmtId="0" fontId="19" fillId="0" borderId="24" xfId="0" applyFont="1" applyBorder="1" applyAlignment="1">
      <alignment horizontal="left" vertical="center" wrapText="1"/>
    </xf>
    <xf numFmtId="0" fontId="20" fillId="0" borderId="23" xfId="0" applyFont="1" applyBorder="1" applyAlignment="1">
      <alignment horizontal="left" vertical="top" wrapText="1"/>
    </xf>
    <xf numFmtId="0" fontId="4" fillId="0" borderId="0" xfId="0" applyFont="1" applyBorder="1" applyAlignment="1">
      <alignment horizontal="left" vertical="top" wrapText="1"/>
    </xf>
    <xf numFmtId="0" fontId="4" fillId="0" borderId="24" xfId="0" applyFont="1" applyBorder="1" applyAlignment="1">
      <alignment horizontal="left" vertical="top" wrapText="1"/>
    </xf>
    <xf numFmtId="0" fontId="4" fillId="0" borderId="23" xfId="0" applyFont="1" applyBorder="1" applyAlignment="1">
      <alignment horizontal="left" vertical="top" wrapText="1"/>
    </xf>
    <xf numFmtId="0" fontId="4" fillId="0" borderId="15" xfId="0" applyFont="1" applyBorder="1" applyAlignment="1">
      <alignment horizontal="left" vertical="top" wrapText="1"/>
    </xf>
    <xf numFmtId="0" fontId="4" fillId="0" borderId="10" xfId="0" applyFont="1" applyBorder="1" applyAlignment="1">
      <alignment horizontal="left" vertical="top" wrapText="1"/>
    </xf>
    <xf numFmtId="0" fontId="4" fillId="0" borderId="22" xfId="0" applyFont="1" applyBorder="1" applyAlignment="1">
      <alignment horizontal="left" vertical="top" wrapText="1"/>
    </xf>
    <xf numFmtId="49" fontId="3" fillId="0" borderId="13" xfId="0" applyNumberFormat="1" applyFont="1" applyFill="1" applyBorder="1" applyAlignment="1">
      <alignment horizontal="center"/>
    </xf>
    <xf numFmtId="49" fontId="3" fillId="0" borderId="11" xfId="0" applyNumberFormat="1" applyFont="1" applyFill="1" applyBorder="1" applyAlignment="1">
      <alignment horizontal="center"/>
    </xf>
    <xf numFmtId="49" fontId="3" fillId="0" borderId="15" xfId="0" applyNumberFormat="1" applyFont="1" applyFill="1" applyBorder="1" applyAlignment="1">
      <alignment horizontal="center"/>
    </xf>
    <xf numFmtId="49" fontId="3" fillId="0" borderId="10" xfId="0" applyNumberFormat="1" applyFont="1" applyFill="1" applyBorder="1" applyAlignment="1">
      <alignment horizontal="center"/>
    </xf>
    <xf numFmtId="164" fontId="2" fillId="0" borderId="11" xfId="0" applyNumberFormat="1" applyFont="1" applyFill="1" applyBorder="1" applyAlignment="1">
      <alignment horizontal="center"/>
    </xf>
    <xf numFmtId="164" fontId="2" fillId="0" borderId="12" xfId="0" applyNumberFormat="1"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49" fontId="3" fillId="2" borderId="13" xfId="0" applyNumberFormat="1" applyFont="1" applyFill="1" applyBorder="1" applyAlignment="1">
      <alignment horizontal="center"/>
    </xf>
    <xf numFmtId="49" fontId="3" fillId="2" borderId="11" xfId="0" applyNumberFormat="1" applyFont="1" applyFill="1" applyBorder="1" applyAlignment="1">
      <alignment horizontal="center"/>
    </xf>
  </cellXfs>
  <cellStyles count="3">
    <cellStyle name="Currency" xfId="1" builtinId="4"/>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2078566</xdr:colOff>
      <xdr:row>4</xdr:row>
      <xdr:rowOff>50799</xdr:rowOff>
    </xdr:to>
    <xdr:pic>
      <xdr:nvPicPr>
        <xdr:cNvPr id="2" name="Picture 1" descr="LEELOGOB"/>
        <xdr:cNvPicPr/>
      </xdr:nvPicPr>
      <xdr:blipFill>
        <a:blip xmlns:r="http://schemas.openxmlformats.org/officeDocument/2006/relationships" r:embed="rId1" cstate="print"/>
        <a:srcRect/>
        <a:stretch>
          <a:fillRect/>
        </a:stretch>
      </xdr:blipFill>
      <xdr:spPr bwMode="auto">
        <a:xfrm>
          <a:off x="30691" y="31749"/>
          <a:ext cx="3143250" cy="666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I343"/>
  <sheetViews>
    <sheetView tabSelected="1" topLeftCell="A333" zoomScaleNormal="100" zoomScaleSheetLayoutView="75" workbookViewId="0">
      <selection activeCell="B20" sqref="B20"/>
    </sheetView>
  </sheetViews>
  <sheetFormatPr defaultRowHeight="15"/>
  <cols>
    <col min="1" max="1" width="17.28515625" style="33" customWidth="1"/>
    <col min="2" max="2" width="112.28515625" style="33" customWidth="1"/>
    <col min="3" max="3" width="9.140625" style="33"/>
    <col min="4" max="5" width="15.7109375" style="33" customWidth="1"/>
    <col min="6" max="6" width="25.7109375" style="245" customWidth="1"/>
    <col min="7" max="7" width="44.5703125" style="33" customWidth="1"/>
    <col min="8" max="8" width="22" style="228" customWidth="1"/>
    <col min="9" max="9" width="28" style="85" hidden="1" customWidth="1"/>
    <col min="10" max="10" width="27.42578125" style="85" hidden="1" customWidth="1"/>
    <col min="11" max="11" width="27.28515625" style="85" hidden="1" customWidth="1"/>
    <col min="12" max="12" width="22" style="85" hidden="1" customWidth="1"/>
    <col min="13" max="13" width="21.140625" style="85" hidden="1" customWidth="1"/>
    <col min="14" max="14" width="21.85546875" style="85" hidden="1" customWidth="1"/>
    <col min="15" max="15" width="17.28515625" style="85" hidden="1" customWidth="1"/>
    <col min="16" max="19" width="14.42578125" style="85" hidden="1" customWidth="1"/>
    <col min="20" max="21" width="16.85546875" style="85" hidden="1" customWidth="1"/>
    <col min="22" max="31" width="14.42578125" style="85" hidden="1" customWidth="1"/>
    <col min="32" max="32" width="14.140625" style="85" customWidth="1"/>
    <col min="33" max="35" width="9.140625" style="85"/>
    <col min="36" max="36" width="14.7109375" style="85" customWidth="1"/>
    <col min="37" max="16384" width="9.140625" style="85"/>
  </cols>
  <sheetData>
    <row r="1" spans="1:32" ht="15.75">
      <c r="A1" s="296"/>
      <c r="B1" s="310" t="s">
        <v>482</v>
      </c>
      <c r="C1" s="310"/>
      <c r="D1" s="310"/>
      <c r="E1" s="310"/>
      <c r="F1" s="311"/>
      <c r="G1" s="85"/>
      <c r="H1" s="225"/>
      <c r="I1" s="34" t="s">
        <v>13</v>
      </c>
      <c r="J1" s="34" t="s">
        <v>29</v>
      </c>
      <c r="K1" s="34" t="s">
        <v>30</v>
      </c>
      <c r="L1" s="34" t="s">
        <v>13</v>
      </c>
      <c r="M1" s="34" t="s">
        <v>29</v>
      </c>
      <c r="N1" s="34" t="s">
        <v>30</v>
      </c>
      <c r="O1" s="86"/>
      <c r="P1" s="86"/>
      <c r="Q1" s="86"/>
      <c r="R1" s="86"/>
      <c r="S1" s="86"/>
      <c r="T1" s="86"/>
      <c r="U1" s="86"/>
      <c r="V1" s="86"/>
      <c r="W1" s="86"/>
      <c r="X1" s="86"/>
      <c r="Y1" s="86"/>
      <c r="Z1" s="86"/>
      <c r="AA1" s="86"/>
      <c r="AB1" s="86"/>
      <c r="AC1" s="86"/>
      <c r="AD1" s="86"/>
      <c r="AE1" s="86"/>
      <c r="AF1" s="86"/>
    </row>
    <row r="2" spans="1:32" ht="15.75">
      <c r="A2" s="297"/>
      <c r="B2" s="312"/>
      <c r="C2" s="312"/>
      <c r="D2" s="312"/>
      <c r="E2" s="312"/>
      <c r="F2" s="313"/>
      <c r="G2" s="34"/>
      <c r="H2" s="226"/>
      <c r="I2" s="87" t="s">
        <v>13</v>
      </c>
      <c r="J2" s="87" t="s">
        <v>13</v>
      </c>
      <c r="K2" s="87"/>
      <c r="L2" s="87" t="s">
        <v>13</v>
      </c>
      <c r="M2" s="87" t="s">
        <v>13</v>
      </c>
      <c r="N2" s="87" t="s">
        <v>13</v>
      </c>
      <c r="O2" s="86"/>
      <c r="P2" s="86"/>
      <c r="Q2" s="86"/>
      <c r="R2" s="86"/>
      <c r="S2" s="86"/>
      <c r="T2" s="86"/>
      <c r="U2" s="86" t="s">
        <v>59</v>
      </c>
      <c r="V2" s="86"/>
      <c r="W2" s="86"/>
      <c r="X2" s="86"/>
      <c r="Y2" s="86"/>
      <c r="Z2" s="86"/>
      <c r="AA2" s="86"/>
      <c r="AB2" s="86"/>
      <c r="AC2" s="86"/>
      <c r="AD2" s="86"/>
      <c r="AE2" s="86"/>
      <c r="AF2" s="86"/>
    </row>
    <row r="3" spans="1:32" s="202" customFormat="1" ht="24.95" customHeight="1">
      <c r="A3" s="297"/>
      <c r="B3" s="312"/>
      <c r="C3" s="312"/>
      <c r="D3" s="312"/>
      <c r="E3" s="312"/>
      <c r="F3" s="313"/>
      <c r="G3" s="209"/>
      <c r="H3" s="227"/>
      <c r="I3" s="199" t="s">
        <v>24</v>
      </c>
      <c r="J3" s="200" t="s">
        <v>4</v>
      </c>
      <c r="K3" s="200" t="s">
        <v>4</v>
      </c>
      <c r="L3" s="200" t="s">
        <v>24</v>
      </c>
      <c r="M3" s="200" t="s">
        <v>4</v>
      </c>
      <c r="N3" s="200" t="s">
        <v>4</v>
      </c>
      <c r="O3" s="201"/>
      <c r="P3" s="201"/>
      <c r="Q3" s="201"/>
      <c r="R3" s="201"/>
      <c r="S3" s="201"/>
      <c r="T3" s="201"/>
      <c r="U3" s="201"/>
      <c r="V3" s="201"/>
      <c r="W3" s="201"/>
      <c r="X3" s="201">
        <v>52.5</v>
      </c>
      <c r="Y3" s="201"/>
      <c r="Z3" s="201">
        <f>AVERAGE(V3,W3,X3)</f>
        <v>52.5</v>
      </c>
      <c r="AA3" s="201"/>
      <c r="AB3" s="201"/>
      <c r="AC3" s="201"/>
      <c r="AD3" s="201"/>
      <c r="AE3" s="201"/>
      <c r="AF3" s="201"/>
    </row>
    <row r="4" spans="1:32">
      <c r="A4" s="297"/>
      <c r="B4" s="312"/>
      <c r="C4" s="312"/>
      <c r="D4" s="312"/>
      <c r="E4" s="312"/>
      <c r="F4" s="313"/>
      <c r="G4" s="115"/>
      <c r="I4" s="182" t="s">
        <v>13</v>
      </c>
      <c r="J4" s="183" t="e">
        <f>+#REF!*0.1</f>
        <v>#REF!</v>
      </c>
      <c r="K4" s="183" t="e">
        <f>+#REF!*0.1</f>
        <v>#REF!</v>
      </c>
      <c r="L4" s="182"/>
      <c r="M4" s="183" t="e">
        <f>+#REF!*0.1</f>
        <v>#REF!</v>
      </c>
      <c r="N4" s="183" t="e">
        <f>+#REF!*0.1</f>
        <v>#REF!</v>
      </c>
      <c r="P4" s="182"/>
      <c r="Q4" s="182"/>
      <c r="R4" s="182"/>
      <c r="S4" s="182"/>
      <c r="T4" s="182"/>
      <c r="U4" s="182"/>
      <c r="V4" s="182"/>
      <c r="W4" s="182"/>
      <c r="X4" s="182"/>
      <c r="Y4" s="182"/>
      <c r="Z4" s="182"/>
      <c r="AA4" s="182"/>
      <c r="AB4" s="182"/>
      <c r="AC4" s="182"/>
      <c r="AD4" s="182"/>
      <c r="AE4" s="182"/>
      <c r="AF4" s="28"/>
    </row>
    <row r="5" spans="1:32" ht="20.25">
      <c r="A5" s="297"/>
      <c r="B5" s="298"/>
      <c r="C5" s="298"/>
      <c r="D5" s="298"/>
      <c r="E5" s="298"/>
      <c r="F5" s="299"/>
      <c r="G5" s="115"/>
      <c r="I5" s="182"/>
      <c r="J5" s="184"/>
      <c r="K5" s="184"/>
      <c r="L5" s="182"/>
      <c r="M5" s="184"/>
      <c r="N5" s="184"/>
      <c r="P5" s="182"/>
      <c r="Q5" s="182"/>
      <c r="R5" s="182"/>
      <c r="S5" s="182"/>
      <c r="T5" s="182"/>
      <c r="U5" s="182"/>
      <c r="V5" s="182"/>
      <c r="W5" s="182"/>
      <c r="X5" s="182"/>
      <c r="Y5" s="182"/>
      <c r="Z5" s="182"/>
      <c r="AA5" s="182"/>
      <c r="AB5" s="182"/>
      <c r="AC5" s="182"/>
      <c r="AD5" s="182"/>
      <c r="AE5" s="182"/>
      <c r="AF5" s="28"/>
    </row>
    <row r="6" spans="1:32">
      <c r="A6" s="297"/>
      <c r="B6" s="300"/>
      <c r="C6" s="300"/>
      <c r="D6" s="301"/>
      <c r="E6" s="302"/>
      <c r="F6" s="303"/>
      <c r="G6" s="115"/>
      <c r="I6" s="182"/>
      <c r="J6" s="184"/>
      <c r="K6" s="184"/>
      <c r="L6" s="182"/>
      <c r="M6" s="184"/>
      <c r="N6" s="184"/>
      <c r="P6" s="182"/>
      <c r="Q6" s="182"/>
      <c r="R6" s="182"/>
      <c r="S6" s="182"/>
      <c r="T6" s="182"/>
      <c r="U6" s="182"/>
      <c r="V6" s="182"/>
      <c r="W6" s="182"/>
      <c r="X6" s="182"/>
      <c r="Y6" s="182"/>
      <c r="Z6" s="182"/>
      <c r="AA6" s="182"/>
      <c r="AB6" s="182"/>
      <c r="AC6" s="182"/>
      <c r="AD6" s="182"/>
      <c r="AE6" s="182"/>
      <c r="AF6" s="28"/>
    </row>
    <row r="7" spans="1:32">
      <c r="A7" s="304" t="s">
        <v>483</v>
      </c>
      <c r="B7" s="305"/>
      <c r="C7" s="306"/>
      <c r="D7" s="307"/>
      <c r="E7" s="308"/>
      <c r="F7" s="309"/>
      <c r="G7" s="115"/>
      <c r="I7" s="91">
        <v>13143.92</v>
      </c>
      <c r="J7" s="92">
        <f>+I7*E22</f>
        <v>0</v>
      </c>
      <c r="K7" s="93" t="e">
        <f>+#REF!*I7</f>
        <v>#REF!</v>
      </c>
      <c r="L7" s="94">
        <v>6461.72</v>
      </c>
      <c r="M7" s="95">
        <f>+L7*E22</f>
        <v>0</v>
      </c>
      <c r="N7" s="96" t="e">
        <f>+L7*#REF!</f>
        <v>#REF!</v>
      </c>
      <c r="S7" s="85">
        <f>32.82*6000</f>
        <v>196920</v>
      </c>
      <c r="T7" s="85" t="s">
        <v>60</v>
      </c>
      <c r="U7" s="85" t="s">
        <v>58</v>
      </c>
      <c r="V7" s="85" t="s">
        <v>43</v>
      </c>
      <c r="Z7" s="86">
        <v>20000</v>
      </c>
      <c r="AA7" s="85" t="s">
        <v>44</v>
      </c>
      <c r="AB7" s="85">
        <f>Z7*34.57</f>
        <v>691400</v>
      </c>
    </row>
    <row r="8" spans="1:32">
      <c r="A8" s="297"/>
      <c r="B8" s="300"/>
      <c r="C8" s="300"/>
      <c r="D8" s="301"/>
      <c r="E8" s="302"/>
      <c r="F8" s="303"/>
      <c r="G8" s="115"/>
      <c r="I8" s="91"/>
      <c r="J8" s="92"/>
      <c r="K8" s="93"/>
      <c r="L8" s="94"/>
      <c r="M8" s="95"/>
      <c r="N8" s="96"/>
      <c r="Z8" s="86"/>
    </row>
    <row r="9" spans="1:32">
      <c r="A9" s="304" t="s">
        <v>484</v>
      </c>
      <c r="B9" s="314" t="s">
        <v>486</v>
      </c>
      <c r="C9" s="314"/>
      <c r="D9" s="314"/>
      <c r="E9" s="314"/>
      <c r="F9" s="315"/>
      <c r="G9" s="115"/>
      <c r="I9" s="91"/>
      <c r="J9" s="92"/>
      <c r="K9" s="93"/>
      <c r="L9" s="94"/>
      <c r="M9" s="95"/>
      <c r="N9" s="96"/>
      <c r="Z9" s="86"/>
    </row>
    <row r="10" spans="1:32">
      <c r="A10" s="297"/>
      <c r="B10" s="300"/>
      <c r="C10" s="300"/>
      <c r="D10" s="301"/>
      <c r="E10" s="302"/>
      <c r="F10" s="303"/>
      <c r="G10" s="115"/>
      <c r="I10" s="91"/>
      <c r="J10" s="92"/>
      <c r="K10" s="93"/>
      <c r="L10" s="94"/>
      <c r="M10" s="95"/>
      <c r="N10" s="96"/>
      <c r="Z10" s="86"/>
    </row>
    <row r="11" spans="1:32">
      <c r="A11" s="316" t="s">
        <v>485</v>
      </c>
      <c r="B11" s="317"/>
      <c r="C11" s="317"/>
      <c r="D11" s="317"/>
      <c r="E11" s="317"/>
      <c r="F11" s="318"/>
      <c r="G11" s="115"/>
      <c r="I11" s="97"/>
      <c r="J11" s="95"/>
      <c r="K11" s="93"/>
      <c r="L11" s="94"/>
      <c r="M11" s="95"/>
      <c r="N11" s="96"/>
      <c r="Q11" s="85">
        <v>158.97999999999999</v>
      </c>
      <c r="T11" s="85">
        <v>120</v>
      </c>
      <c r="U11" s="85">
        <v>120</v>
      </c>
      <c r="Z11" s="86"/>
    </row>
    <row r="12" spans="1:32">
      <c r="A12" s="319" t="s">
        <v>487</v>
      </c>
      <c r="B12" s="320"/>
      <c r="C12" s="320"/>
      <c r="D12" s="320"/>
      <c r="E12" s="320"/>
      <c r="F12" s="321"/>
      <c r="G12" s="115"/>
      <c r="I12" s="91">
        <v>8.98</v>
      </c>
      <c r="J12" s="92">
        <f>+I12*E27</f>
        <v>0</v>
      </c>
      <c r="K12" s="93" t="e">
        <f>+#REF!*I12</f>
        <v>#REF!</v>
      </c>
      <c r="L12" s="94">
        <v>1.8</v>
      </c>
      <c r="M12" s="95">
        <f>+L12*E27</f>
        <v>0</v>
      </c>
      <c r="N12" s="96" t="e">
        <f>+L12*#REF!</f>
        <v>#REF!</v>
      </c>
      <c r="Q12" s="85">
        <v>4.22</v>
      </c>
      <c r="R12" s="85">
        <v>5.5</v>
      </c>
      <c r="T12" s="85">
        <v>4</v>
      </c>
      <c r="U12" s="85">
        <v>4</v>
      </c>
      <c r="V12" s="85">
        <v>3.32</v>
      </c>
      <c r="X12" s="85">
        <v>8.11</v>
      </c>
      <c r="Z12" s="86">
        <f>AVERAGE(V12,W12,X12)</f>
        <v>5.7149999999999999</v>
      </c>
    </row>
    <row r="13" spans="1:32">
      <c r="A13" s="322"/>
      <c r="B13" s="320"/>
      <c r="C13" s="320"/>
      <c r="D13" s="320"/>
      <c r="E13" s="320"/>
      <c r="F13" s="321"/>
      <c r="G13" s="115"/>
      <c r="I13" s="91"/>
      <c r="J13" s="92"/>
      <c r="K13" s="93"/>
      <c r="L13" s="94"/>
      <c r="M13" s="95"/>
      <c r="N13" s="96"/>
      <c r="T13" s="85">
        <v>7</v>
      </c>
      <c r="U13" s="85">
        <v>12</v>
      </c>
      <c r="Z13" s="86"/>
    </row>
    <row r="14" spans="1:32">
      <c r="A14" s="322"/>
      <c r="B14" s="320"/>
      <c r="C14" s="320"/>
      <c r="D14" s="320"/>
      <c r="E14" s="320"/>
      <c r="F14" s="321"/>
      <c r="G14" s="115"/>
      <c r="I14" s="91">
        <v>8.3000000000000007</v>
      </c>
      <c r="J14" s="92">
        <f>+I14*E29</f>
        <v>0</v>
      </c>
      <c r="K14" s="93" t="e">
        <f>+#REF!*I14</f>
        <v>#REF!</v>
      </c>
      <c r="L14" s="94">
        <v>3.1</v>
      </c>
      <c r="M14" s="95">
        <f>+L14*E29</f>
        <v>0</v>
      </c>
      <c r="N14" s="96" t="e">
        <f>+L14*#REF!</f>
        <v>#REF!</v>
      </c>
      <c r="Q14" s="85">
        <v>3.65</v>
      </c>
      <c r="R14" s="85">
        <v>10.6</v>
      </c>
      <c r="T14" s="85">
        <v>4</v>
      </c>
      <c r="U14" s="85">
        <v>3</v>
      </c>
      <c r="V14" s="85">
        <v>14.97</v>
      </c>
      <c r="W14" s="85">
        <v>32.99</v>
      </c>
      <c r="X14" s="85">
        <v>20.43</v>
      </c>
      <c r="Z14" s="86">
        <f>AVERAGE(V14,W14,X14)</f>
        <v>22.796666666666667</v>
      </c>
    </row>
    <row r="15" spans="1:32" ht="85.5" customHeight="1" thickBot="1">
      <c r="A15" s="323"/>
      <c r="B15" s="324"/>
      <c r="C15" s="324"/>
      <c r="D15" s="324"/>
      <c r="E15" s="324"/>
      <c r="F15" s="325"/>
      <c r="G15" s="115"/>
      <c r="I15" s="91"/>
      <c r="J15" s="92"/>
      <c r="K15" s="93"/>
      <c r="L15" s="94"/>
      <c r="M15" s="95"/>
      <c r="N15" s="96"/>
      <c r="T15" s="85">
        <v>140</v>
      </c>
      <c r="U15" s="85">
        <v>145</v>
      </c>
      <c r="Z15" s="86"/>
    </row>
    <row r="16" spans="1:32">
      <c r="D16" s="85"/>
      <c r="E16" s="85"/>
      <c r="F16" s="235"/>
      <c r="G16" s="115"/>
      <c r="I16" s="91">
        <v>1.4</v>
      </c>
      <c r="J16" s="92">
        <f>+I16*E31</f>
        <v>0</v>
      </c>
      <c r="K16" s="93" t="e">
        <f>+#REF!*I16</f>
        <v>#REF!</v>
      </c>
      <c r="L16" s="94">
        <v>1.69</v>
      </c>
      <c r="M16" s="95">
        <f>+L16*E31</f>
        <v>0</v>
      </c>
      <c r="N16" s="96" t="e">
        <f>+L16*#REF!</f>
        <v>#REF!</v>
      </c>
      <c r="Q16" s="85">
        <v>3.24</v>
      </c>
      <c r="R16" s="85">
        <v>4.3</v>
      </c>
      <c r="T16" s="85">
        <v>3</v>
      </c>
      <c r="U16" s="85">
        <v>3</v>
      </c>
      <c r="V16" s="85">
        <v>4.08</v>
      </c>
      <c r="W16" s="85">
        <v>11.6</v>
      </c>
      <c r="X16" s="85">
        <v>4.8099999999999996</v>
      </c>
      <c r="Z16" s="86">
        <f>AVERAGE(V16,W16,X16)</f>
        <v>6.8299999999999992</v>
      </c>
    </row>
    <row r="17" spans="1:35" ht="16.5" thickBot="1">
      <c r="A17" s="32" t="s">
        <v>314</v>
      </c>
      <c r="D17" s="34"/>
      <c r="E17" s="34"/>
      <c r="F17" s="236"/>
      <c r="G17" s="115"/>
      <c r="I17" s="97">
        <v>6.96</v>
      </c>
      <c r="J17" s="95">
        <f>+I17*E32</f>
        <v>0</v>
      </c>
      <c r="K17" s="93" t="e">
        <f>+#REF!*I17</f>
        <v>#REF!</v>
      </c>
      <c r="L17" s="94">
        <v>6.96</v>
      </c>
      <c r="M17" s="95">
        <f>+L17*E32</f>
        <v>0</v>
      </c>
      <c r="N17" s="96" t="e">
        <f>+L17*#REF!</f>
        <v>#REF!</v>
      </c>
      <c r="R17" s="85">
        <v>4.4000000000000004</v>
      </c>
      <c r="T17" s="85">
        <v>4.5</v>
      </c>
      <c r="U17" s="85">
        <v>5</v>
      </c>
      <c r="Z17" s="86"/>
    </row>
    <row r="18" spans="1:35" ht="16.5" thickBot="1">
      <c r="A18" s="203" t="s">
        <v>7</v>
      </c>
      <c r="B18" s="204" t="s">
        <v>287</v>
      </c>
      <c r="C18" s="205" t="s">
        <v>2</v>
      </c>
      <c r="D18" s="204" t="s">
        <v>1</v>
      </c>
      <c r="E18" s="204" t="s">
        <v>24</v>
      </c>
      <c r="F18" s="246" t="s">
        <v>4</v>
      </c>
      <c r="G18" s="115"/>
      <c r="I18" s="97">
        <v>6.96</v>
      </c>
      <c r="J18" s="95">
        <f>+I18*E33</f>
        <v>0</v>
      </c>
      <c r="K18" s="93" t="e">
        <f>+#REF!*I18</f>
        <v>#REF!</v>
      </c>
      <c r="L18" s="94">
        <v>6.96</v>
      </c>
      <c r="M18" s="95">
        <f>+L18*E33</f>
        <v>0</v>
      </c>
      <c r="N18" s="96" t="e">
        <f>+L18*#REF!</f>
        <v>#REF!</v>
      </c>
      <c r="R18" s="85">
        <v>7.55</v>
      </c>
      <c r="T18" s="85">
        <v>12.5</v>
      </c>
      <c r="U18" s="85">
        <v>8</v>
      </c>
      <c r="V18" s="85">
        <v>12.9</v>
      </c>
      <c r="X18" s="85">
        <v>15.3</v>
      </c>
      <c r="Z18" s="86">
        <f>AVERAGE(V18,W18,X18)</f>
        <v>14.100000000000001</v>
      </c>
      <c r="AI18" s="33"/>
    </row>
    <row r="19" spans="1:35">
      <c r="A19" s="72" t="s">
        <v>288</v>
      </c>
      <c r="B19" s="52" t="s">
        <v>11</v>
      </c>
      <c r="C19" s="173" t="s">
        <v>5</v>
      </c>
      <c r="D19" s="80">
        <v>1</v>
      </c>
      <c r="E19" s="80"/>
      <c r="F19" s="249">
        <f>ROUND(E19*D19,0)</f>
        <v>0</v>
      </c>
      <c r="G19" s="115"/>
      <c r="I19" s="97">
        <v>6.96</v>
      </c>
      <c r="J19" s="95">
        <f>+I19*E34</f>
        <v>0</v>
      </c>
      <c r="K19" s="93" t="e">
        <f>+#REF!*I19</f>
        <v>#REF!</v>
      </c>
      <c r="L19" s="94">
        <v>6.96</v>
      </c>
      <c r="M19" s="95">
        <f>+L19*E34</f>
        <v>0</v>
      </c>
      <c r="N19" s="96" t="e">
        <f>+L19*#REF!</f>
        <v>#REF!</v>
      </c>
      <c r="Q19" s="85">
        <v>4.78</v>
      </c>
      <c r="T19" s="85">
        <v>9</v>
      </c>
      <c r="Z19" s="86"/>
      <c r="AI19" s="33"/>
    </row>
    <row r="20" spans="1:35">
      <c r="A20" s="162" t="s">
        <v>289</v>
      </c>
      <c r="B20" s="163" t="s">
        <v>12</v>
      </c>
      <c r="C20" s="172" t="s">
        <v>5</v>
      </c>
      <c r="D20" s="52">
        <v>1</v>
      </c>
      <c r="E20" s="52"/>
      <c r="F20" s="249">
        <f t="shared" ref="F20:F54" si="0">ROUND(E20*D20,0)</f>
        <v>0</v>
      </c>
      <c r="G20" s="115"/>
      <c r="I20" s="97"/>
      <c r="J20" s="95"/>
      <c r="K20" s="93"/>
      <c r="L20" s="94"/>
      <c r="M20" s="95"/>
      <c r="N20" s="96"/>
      <c r="R20" s="85">
        <v>1</v>
      </c>
      <c r="T20" s="85">
        <v>1</v>
      </c>
      <c r="U20" s="85">
        <v>2</v>
      </c>
      <c r="V20" s="85">
        <v>2.12</v>
      </c>
      <c r="W20" s="85">
        <v>5.09</v>
      </c>
      <c r="X20" s="85">
        <v>2.57</v>
      </c>
      <c r="Z20" s="86">
        <f t="shared" ref="Z20:Z31" si="1">AVERAGE(V20,W20,X20)</f>
        <v>3.26</v>
      </c>
    </row>
    <row r="21" spans="1:35">
      <c r="A21" s="72" t="s">
        <v>370</v>
      </c>
      <c r="B21" s="52" t="s">
        <v>46</v>
      </c>
      <c r="C21" s="73" t="s">
        <v>5</v>
      </c>
      <c r="D21" s="163">
        <v>1</v>
      </c>
      <c r="E21" s="163"/>
      <c r="F21" s="249">
        <f t="shared" si="0"/>
        <v>0</v>
      </c>
      <c r="G21" s="231"/>
      <c r="I21" s="97">
        <v>6.35</v>
      </c>
      <c r="J21" s="95">
        <f>+I21*E36</f>
        <v>0</v>
      </c>
      <c r="K21" s="93" t="e">
        <f>+#REF!*I21</f>
        <v>#REF!</v>
      </c>
      <c r="L21" s="94">
        <v>6.35</v>
      </c>
      <c r="M21" s="95">
        <f>+L21*E36</f>
        <v>0</v>
      </c>
      <c r="N21" s="96" t="e">
        <f>+L21*#REF!</f>
        <v>#REF!</v>
      </c>
      <c r="O21" s="85">
        <v>4410.6419999999998</v>
      </c>
      <c r="P21" s="85" t="s">
        <v>17</v>
      </c>
      <c r="R21" s="85">
        <v>8.85</v>
      </c>
      <c r="V21" s="85">
        <v>9.99</v>
      </c>
      <c r="Z21" s="86">
        <f t="shared" si="1"/>
        <v>9.99</v>
      </c>
    </row>
    <row r="22" spans="1:35">
      <c r="A22" s="79" t="s">
        <v>371</v>
      </c>
      <c r="B22" s="80" t="s">
        <v>375</v>
      </c>
      <c r="C22" s="98" t="s">
        <v>15</v>
      </c>
      <c r="D22" s="76">
        <v>29000</v>
      </c>
      <c r="E22" s="76"/>
      <c r="F22" s="249">
        <f t="shared" si="0"/>
        <v>0</v>
      </c>
      <c r="G22" s="231"/>
      <c r="I22" s="97"/>
      <c r="J22" s="95"/>
      <c r="K22" s="93"/>
      <c r="L22" s="94"/>
      <c r="M22" s="95"/>
      <c r="N22" s="96"/>
      <c r="Z22" s="86"/>
    </row>
    <row r="23" spans="1:35">
      <c r="A23" s="79" t="s">
        <v>372</v>
      </c>
      <c r="B23" s="80" t="s">
        <v>374</v>
      </c>
      <c r="C23" s="98" t="s">
        <v>15</v>
      </c>
      <c r="D23" s="76">
        <v>360</v>
      </c>
      <c r="E23" s="76"/>
      <c r="F23" s="249">
        <f t="shared" si="0"/>
        <v>0</v>
      </c>
      <c r="G23" s="231"/>
      <c r="I23" s="97">
        <v>6.35</v>
      </c>
      <c r="J23" s="95">
        <f>+I23*E38</f>
        <v>0</v>
      </c>
      <c r="K23" s="93" t="e">
        <f>+#REF!*I23</f>
        <v>#REF!</v>
      </c>
      <c r="L23" s="94">
        <v>6.35</v>
      </c>
      <c r="M23" s="95">
        <f>+L23*E38</f>
        <v>0</v>
      </c>
      <c r="N23" s="96" t="e">
        <f>+L23*#REF!</f>
        <v>#REF!</v>
      </c>
      <c r="O23" s="85">
        <v>4262.0709999999999</v>
      </c>
      <c r="P23" s="85" t="s">
        <v>17</v>
      </c>
      <c r="Q23" s="198">
        <v>3.97</v>
      </c>
      <c r="R23" s="85">
        <v>3.4</v>
      </c>
      <c r="V23" s="85">
        <v>4.38</v>
      </c>
      <c r="Z23" s="86">
        <f>AVERAGE(V23,W23,X23)</f>
        <v>4.38</v>
      </c>
    </row>
    <row r="24" spans="1:35">
      <c r="A24" s="79" t="s">
        <v>373</v>
      </c>
      <c r="B24" s="80" t="s">
        <v>376</v>
      </c>
      <c r="C24" s="98" t="s">
        <v>6</v>
      </c>
      <c r="D24" s="76">
        <v>103</v>
      </c>
      <c r="E24" s="76"/>
      <c r="F24" s="249">
        <f t="shared" si="0"/>
        <v>0</v>
      </c>
      <c r="G24" s="265"/>
      <c r="I24" s="91">
        <v>4.63</v>
      </c>
      <c r="J24" s="92">
        <f>+I24*E39</f>
        <v>0</v>
      </c>
      <c r="K24" s="93" t="e">
        <f>+#REF!*I24</f>
        <v>#REF!</v>
      </c>
      <c r="L24" s="94">
        <v>4.45</v>
      </c>
      <c r="M24" s="95">
        <f>+L24*E39</f>
        <v>0</v>
      </c>
      <c r="N24" s="96" t="e">
        <f>+L24*#REF!</f>
        <v>#REF!</v>
      </c>
      <c r="T24" s="85">
        <v>135</v>
      </c>
      <c r="U24" s="85">
        <v>100</v>
      </c>
      <c r="V24" s="85">
        <v>80.34</v>
      </c>
      <c r="Z24" s="86">
        <f t="shared" si="1"/>
        <v>80.34</v>
      </c>
    </row>
    <row r="25" spans="1:35">
      <c r="A25" s="79" t="s">
        <v>150</v>
      </c>
      <c r="B25" s="80" t="s">
        <v>383</v>
      </c>
      <c r="C25" s="98" t="s">
        <v>5</v>
      </c>
      <c r="D25" s="99">
        <v>1</v>
      </c>
      <c r="E25" s="99"/>
      <c r="F25" s="249">
        <f t="shared" si="0"/>
        <v>0</v>
      </c>
      <c r="G25" s="247"/>
      <c r="I25" s="91"/>
      <c r="J25" s="92"/>
      <c r="K25" s="93"/>
      <c r="L25" s="94"/>
      <c r="M25" s="95"/>
      <c r="N25" s="96"/>
      <c r="Z25" s="86"/>
    </row>
    <row r="26" spans="1:35" hidden="1">
      <c r="A26" s="72" t="s">
        <v>151</v>
      </c>
      <c r="B26" s="52" t="s">
        <v>62</v>
      </c>
      <c r="C26" s="73" t="s">
        <v>6</v>
      </c>
      <c r="D26" s="75">
        <v>17</v>
      </c>
      <c r="E26" s="75"/>
      <c r="F26" s="249">
        <f t="shared" si="0"/>
        <v>0</v>
      </c>
      <c r="G26" s="115"/>
      <c r="I26" s="91"/>
      <c r="J26" s="92"/>
      <c r="K26" s="93"/>
      <c r="L26" s="94"/>
      <c r="M26" s="95"/>
      <c r="N26" s="96"/>
      <c r="Q26" s="85">
        <v>606.01</v>
      </c>
      <c r="R26" s="85">
        <v>267</v>
      </c>
      <c r="Z26" s="86"/>
    </row>
    <row r="27" spans="1:35">
      <c r="A27" s="72" t="s">
        <v>152</v>
      </c>
      <c r="B27" s="52" t="s">
        <v>61</v>
      </c>
      <c r="C27" s="73" t="s">
        <v>14</v>
      </c>
      <c r="D27" s="77">
        <v>32611</v>
      </c>
      <c r="E27" s="77"/>
      <c r="F27" s="249">
        <f t="shared" si="0"/>
        <v>0</v>
      </c>
      <c r="G27" s="115"/>
      <c r="I27" s="91"/>
      <c r="J27" s="92"/>
      <c r="K27" s="93"/>
      <c r="L27" s="94"/>
      <c r="M27" s="95"/>
      <c r="N27" s="96"/>
      <c r="Z27" s="86"/>
    </row>
    <row r="28" spans="1:35">
      <c r="A28" s="72" t="s">
        <v>153</v>
      </c>
      <c r="B28" s="52" t="s">
        <v>47</v>
      </c>
      <c r="C28" s="73" t="s">
        <v>14</v>
      </c>
      <c r="D28" s="77">
        <v>182</v>
      </c>
      <c r="E28" s="77"/>
      <c r="F28" s="249">
        <f t="shared" si="0"/>
        <v>0</v>
      </c>
      <c r="G28" s="247"/>
      <c r="I28" s="91"/>
      <c r="J28" s="92"/>
      <c r="K28" s="93"/>
      <c r="L28" s="94"/>
      <c r="M28" s="95"/>
      <c r="N28" s="96"/>
      <c r="T28" s="85">
        <v>25</v>
      </c>
      <c r="U28" s="85">
        <v>22</v>
      </c>
      <c r="X28" s="85">
        <v>52.58</v>
      </c>
      <c r="Z28" s="86">
        <f t="shared" si="1"/>
        <v>52.58</v>
      </c>
    </row>
    <row r="29" spans="1:35">
      <c r="A29" s="72" t="s">
        <v>154</v>
      </c>
      <c r="B29" s="52" t="s">
        <v>34</v>
      </c>
      <c r="C29" s="73" t="s">
        <v>14</v>
      </c>
      <c r="D29" s="77">
        <v>23726</v>
      </c>
      <c r="E29" s="77"/>
      <c r="F29" s="249">
        <f t="shared" si="0"/>
        <v>0</v>
      </c>
      <c r="G29" s="115"/>
      <c r="I29" s="91"/>
      <c r="J29" s="92"/>
      <c r="K29" s="93"/>
      <c r="L29" s="94"/>
      <c r="M29" s="95"/>
      <c r="N29" s="96"/>
      <c r="Q29" s="85">
        <v>9.9600000000000009</v>
      </c>
      <c r="R29" s="85">
        <v>6.8</v>
      </c>
      <c r="T29" s="85">
        <v>12</v>
      </c>
      <c r="U29" s="85">
        <v>10</v>
      </c>
      <c r="W29" s="85">
        <v>17.91</v>
      </c>
      <c r="X29" s="85">
        <v>12.8</v>
      </c>
      <c r="Z29" s="86">
        <f t="shared" si="1"/>
        <v>15.355</v>
      </c>
    </row>
    <row r="30" spans="1:35">
      <c r="A30" s="72" t="s">
        <v>155</v>
      </c>
      <c r="B30" s="52" t="s">
        <v>57</v>
      </c>
      <c r="C30" s="73" t="s">
        <v>14</v>
      </c>
      <c r="D30" s="77">
        <v>475</v>
      </c>
      <c r="E30" s="77"/>
      <c r="F30" s="249">
        <f t="shared" si="0"/>
        <v>0</v>
      </c>
      <c r="G30" s="115"/>
      <c r="I30" s="91">
        <v>10.36</v>
      </c>
      <c r="J30" s="92">
        <f>+I30*E45</f>
        <v>0</v>
      </c>
      <c r="K30" s="93" t="e">
        <f>+#REF!*I30</f>
        <v>#REF!</v>
      </c>
      <c r="L30" s="94">
        <v>9.4</v>
      </c>
      <c r="M30" s="95">
        <f>+L30*E45</f>
        <v>0</v>
      </c>
      <c r="N30" s="96" t="e">
        <f>+L30*#REF!</f>
        <v>#REF!</v>
      </c>
      <c r="Q30" s="85">
        <v>9.3000000000000007</v>
      </c>
      <c r="R30" s="85">
        <v>6.75</v>
      </c>
      <c r="T30" s="85">
        <v>12</v>
      </c>
      <c r="U30" s="85">
        <v>9</v>
      </c>
      <c r="V30" s="85">
        <v>11.14</v>
      </c>
      <c r="X30" s="85">
        <v>12.73</v>
      </c>
      <c r="Z30" s="86">
        <f t="shared" si="1"/>
        <v>11.935</v>
      </c>
    </row>
    <row r="31" spans="1:35">
      <c r="A31" s="72" t="s">
        <v>156</v>
      </c>
      <c r="B31" s="52" t="s">
        <v>63</v>
      </c>
      <c r="C31" s="73" t="s">
        <v>16</v>
      </c>
      <c r="D31" s="76">
        <v>98715</v>
      </c>
      <c r="E31" s="76"/>
      <c r="F31" s="249">
        <f t="shared" si="0"/>
        <v>0</v>
      </c>
      <c r="G31" s="115"/>
      <c r="I31" s="91"/>
      <c r="J31" s="92"/>
      <c r="K31" s="93"/>
      <c r="L31" s="94"/>
      <c r="M31" s="95"/>
      <c r="N31" s="96"/>
      <c r="Q31" s="85">
        <v>14.65</v>
      </c>
      <c r="T31" s="85">
        <v>16</v>
      </c>
      <c r="V31" s="85">
        <v>15.06</v>
      </c>
      <c r="Z31" s="86">
        <f t="shared" si="1"/>
        <v>15.06</v>
      </c>
    </row>
    <row r="32" spans="1:35">
      <c r="A32" s="72" t="s">
        <v>157</v>
      </c>
      <c r="B32" s="52" t="s">
        <v>64</v>
      </c>
      <c r="C32" s="73" t="s">
        <v>16</v>
      </c>
      <c r="D32" s="76">
        <v>1373</v>
      </c>
      <c r="E32" s="76"/>
      <c r="F32" s="249">
        <f t="shared" si="0"/>
        <v>0</v>
      </c>
      <c r="G32" s="115"/>
      <c r="I32" s="91"/>
      <c r="J32" s="92"/>
      <c r="K32" s="93"/>
      <c r="L32" s="94"/>
      <c r="M32" s="95"/>
      <c r="N32" s="96"/>
      <c r="Q32" s="85">
        <v>14.65</v>
      </c>
      <c r="R32" s="85">
        <v>11.5</v>
      </c>
      <c r="T32" s="85">
        <v>9</v>
      </c>
      <c r="Z32" s="86"/>
    </row>
    <row r="33" spans="1:32">
      <c r="A33" s="72" t="s">
        <v>158</v>
      </c>
      <c r="B33" s="52" t="s">
        <v>65</v>
      </c>
      <c r="C33" s="73" t="s">
        <v>16</v>
      </c>
      <c r="D33" s="76">
        <v>87252</v>
      </c>
      <c r="E33" s="76"/>
      <c r="F33" s="249">
        <f t="shared" si="0"/>
        <v>0</v>
      </c>
      <c r="G33" s="115"/>
      <c r="I33" s="91"/>
      <c r="J33" s="92"/>
      <c r="K33" s="93"/>
      <c r="L33" s="94"/>
      <c r="M33" s="95"/>
      <c r="N33" s="96"/>
      <c r="T33" s="85">
        <v>25</v>
      </c>
      <c r="U33" s="85">
        <v>35</v>
      </c>
      <c r="Z33" s="86"/>
    </row>
    <row r="34" spans="1:32">
      <c r="A34" s="72" t="s">
        <v>159</v>
      </c>
      <c r="B34" s="52" t="s">
        <v>37</v>
      </c>
      <c r="C34" s="73" t="s">
        <v>16</v>
      </c>
      <c r="D34" s="76">
        <v>192.9</v>
      </c>
      <c r="E34" s="76"/>
      <c r="F34" s="249">
        <f t="shared" si="0"/>
        <v>0</v>
      </c>
      <c r="G34" s="115"/>
      <c r="I34" s="91"/>
      <c r="J34" s="92"/>
      <c r="K34" s="93"/>
      <c r="L34" s="94"/>
      <c r="M34" s="95"/>
      <c r="N34" s="96"/>
      <c r="T34" s="85">
        <v>55</v>
      </c>
      <c r="U34" s="85">
        <v>70</v>
      </c>
      <c r="Z34" s="86"/>
    </row>
    <row r="35" spans="1:32">
      <c r="A35" s="72" t="s">
        <v>160</v>
      </c>
      <c r="B35" s="52" t="s">
        <v>66</v>
      </c>
      <c r="C35" s="73" t="s">
        <v>16</v>
      </c>
      <c r="D35" s="76">
        <v>4340</v>
      </c>
      <c r="E35" s="76"/>
      <c r="F35" s="249">
        <f t="shared" si="0"/>
        <v>0</v>
      </c>
      <c r="G35" s="115"/>
      <c r="I35" s="91"/>
      <c r="J35" s="92"/>
      <c r="K35" s="93"/>
      <c r="L35" s="94"/>
      <c r="M35" s="95"/>
      <c r="N35" s="96"/>
      <c r="T35" s="85">
        <v>55</v>
      </c>
      <c r="U35" s="85">
        <v>70</v>
      </c>
      <c r="Z35" s="86"/>
    </row>
    <row r="36" spans="1:32">
      <c r="A36" s="72" t="s">
        <v>297</v>
      </c>
      <c r="B36" s="52" t="s">
        <v>68</v>
      </c>
      <c r="C36" s="73" t="s">
        <v>17</v>
      </c>
      <c r="D36" s="76">
        <v>11947</v>
      </c>
      <c r="E36" s="76"/>
      <c r="F36" s="249">
        <f t="shared" si="0"/>
        <v>0</v>
      </c>
      <c r="G36" s="115"/>
      <c r="I36" s="91"/>
      <c r="J36" s="92"/>
      <c r="K36" s="93"/>
      <c r="L36" s="94"/>
      <c r="M36" s="95"/>
      <c r="N36" s="96"/>
      <c r="Z36" s="86"/>
    </row>
    <row r="37" spans="1:32">
      <c r="A37" s="72" t="s">
        <v>382</v>
      </c>
      <c r="B37" s="52" t="s">
        <v>69</v>
      </c>
      <c r="C37" s="73" t="s">
        <v>17</v>
      </c>
      <c r="D37" s="77">
        <v>17.8</v>
      </c>
      <c r="E37" s="77"/>
      <c r="F37" s="249">
        <f t="shared" si="0"/>
        <v>0</v>
      </c>
      <c r="G37" s="115"/>
      <c r="I37" s="91">
        <v>8.19</v>
      </c>
      <c r="J37" s="92">
        <f>+I37*E52</f>
        <v>0</v>
      </c>
      <c r="K37" s="93" t="e">
        <f>+#REF!*I37</f>
        <v>#REF!</v>
      </c>
      <c r="L37" s="94">
        <v>19.329999999999998</v>
      </c>
      <c r="M37" s="95">
        <f>+L37*E52</f>
        <v>0</v>
      </c>
      <c r="N37" s="96" t="e">
        <f>+L37*#REF!</f>
        <v>#REF!</v>
      </c>
      <c r="Q37" s="85">
        <v>23.18</v>
      </c>
      <c r="R37" s="85">
        <v>19.45</v>
      </c>
      <c r="T37" s="85">
        <v>27</v>
      </c>
      <c r="U37" s="85">
        <v>20</v>
      </c>
      <c r="V37" s="85">
        <v>24.86</v>
      </c>
      <c r="X37" s="85">
        <v>28.57</v>
      </c>
      <c r="Z37" s="86">
        <f>AVERAGE(V37,W37,X37)</f>
        <v>26.715</v>
      </c>
    </row>
    <row r="38" spans="1:32">
      <c r="A38" s="72" t="s">
        <v>381</v>
      </c>
      <c r="B38" s="52" t="s">
        <v>67</v>
      </c>
      <c r="C38" s="73" t="s">
        <v>17</v>
      </c>
      <c r="D38" s="76">
        <v>5091</v>
      </c>
      <c r="E38" s="76"/>
      <c r="F38" s="249">
        <f t="shared" si="0"/>
        <v>0</v>
      </c>
      <c r="G38" s="115"/>
      <c r="I38" s="91">
        <v>8.19</v>
      </c>
      <c r="J38" s="92">
        <f>+I38*E53</f>
        <v>0</v>
      </c>
      <c r="K38" s="93" t="e">
        <f>+#REF!*I38</f>
        <v>#REF!</v>
      </c>
      <c r="L38" s="94">
        <v>19.329999999999998</v>
      </c>
      <c r="M38" s="95">
        <f>+L38*E53</f>
        <v>0</v>
      </c>
      <c r="N38" s="96" t="e">
        <f>+L38*#REF!</f>
        <v>#REF!</v>
      </c>
      <c r="Q38" s="85">
        <v>25.91</v>
      </c>
      <c r="R38" s="85">
        <v>24.9</v>
      </c>
      <c r="T38" s="85">
        <v>35</v>
      </c>
      <c r="U38" s="85">
        <v>35</v>
      </c>
      <c r="V38" s="85">
        <v>33.76</v>
      </c>
      <c r="X38" s="85">
        <v>40.79</v>
      </c>
      <c r="Z38" s="86">
        <f>AVERAGE(V38,W38,X38)</f>
        <v>37.274999999999999</v>
      </c>
    </row>
    <row r="39" spans="1:32">
      <c r="A39" s="72" t="s">
        <v>161</v>
      </c>
      <c r="B39" s="52" t="s">
        <v>70</v>
      </c>
      <c r="C39" s="73" t="s">
        <v>17</v>
      </c>
      <c r="D39" s="77">
        <v>5.2</v>
      </c>
      <c r="E39" s="77"/>
      <c r="F39" s="249">
        <f t="shared" si="0"/>
        <v>0</v>
      </c>
      <c r="G39" s="115"/>
      <c r="I39" s="91">
        <v>2.17</v>
      </c>
      <c r="J39" s="92">
        <f>+I39*E54</f>
        <v>0</v>
      </c>
      <c r="K39" s="93" t="e">
        <f>+#REF!*I39</f>
        <v>#REF!</v>
      </c>
      <c r="L39" s="94">
        <v>2.16</v>
      </c>
      <c r="M39" s="95">
        <f>+L39*E54</f>
        <v>0</v>
      </c>
      <c r="N39" s="96" t="e">
        <f>+L39*#REF!</f>
        <v>#REF!</v>
      </c>
      <c r="Q39" s="85">
        <v>1.32</v>
      </c>
      <c r="R39" s="85">
        <v>1.35</v>
      </c>
      <c r="T39" s="85">
        <v>0.4</v>
      </c>
      <c r="U39" s="85">
        <v>0.5</v>
      </c>
      <c r="V39" s="85">
        <v>2.06</v>
      </c>
      <c r="X39" s="85">
        <v>1.87</v>
      </c>
      <c r="Z39" s="86">
        <f>AVERAGE(V39,W39,X39)</f>
        <v>1.9650000000000001</v>
      </c>
    </row>
    <row r="40" spans="1:32" ht="15.75" thickBot="1">
      <c r="A40" s="72" t="s">
        <v>328</v>
      </c>
      <c r="B40" s="52" t="s">
        <v>329</v>
      </c>
      <c r="C40" s="73" t="s">
        <v>14</v>
      </c>
      <c r="D40" s="77">
        <v>163.1</v>
      </c>
      <c r="E40" s="77"/>
      <c r="F40" s="249">
        <f t="shared" si="0"/>
        <v>0</v>
      </c>
      <c r="G40" s="115"/>
      <c r="I40" s="100"/>
      <c r="J40" s="101"/>
      <c r="K40" s="102"/>
      <c r="L40" s="103"/>
      <c r="M40" s="101"/>
      <c r="N40" s="104"/>
      <c r="O40" s="105"/>
      <c r="P40" s="105"/>
      <c r="Q40" s="105"/>
      <c r="R40" s="105"/>
      <c r="S40" s="105"/>
      <c r="T40" s="105"/>
      <c r="U40" s="105"/>
      <c r="V40" s="105"/>
      <c r="W40" s="105"/>
      <c r="X40" s="105"/>
      <c r="Y40" s="105"/>
      <c r="Z40" s="86"/>
      <c r="AA40" s="105"/>
      <c r="AB40" s="105"/>
      <c r="AC40" s="105"/>
      <c r="AD40" s="105"/>
      <c r="AE40" s="105"/>
      <c r="AF40" s="28"/>
    </row>
    <row r="41" spans="1:32" ht="16.5" thickBot="1">
      <c r="A41" s="72" t="s">
        <v>56</v>
      </c>
      <c r="B41" s="52" t="s">
        <v>71</v>
      </c>
      <c r="C41" s="73" t="s">
        <v>14</v>
      </c>
      <c r="D41" s="76">
        <v>0</v>
      </c>
      <c r="E41" s="76"/>
      <c r="F41" s="249">
        <f t="shared" si="0"/>
        <v>0</v>
      </c>
      <c r="G41" s="171"/>
      <c r="H41" s="229"/>
      <c r="I41" s="109"/>
      <c r="J41" s="110" t="e">
        <f>+#REF!+#REF!+#REF!</f>
        <v>#REF!</v>
      </c>
      <c r="K41" s="110" t="e">
        <f>+#REF!+#REF!+#REF!</f>
        <v>#REF!</v>
      </c>
      <c r="L41" s="111"/>
      <c r="M41" s="112" t="e">
        <f>+#REF!+#REF!+#REF!</f>
        <v>#REF!</v>
      </c>
      <c r="N41" s="112" t="e">
        <f>+#REF!+#REF!+#REF!</f>
        <v>#REF!</v>
      </c>
      <c r="O41" s="113"/>
      <c r="P41" s="113"/>
      <c r="Q41" s="113"/>
      <c r="R41" s="113"/>
      <c r="S41" s="113"/>
      <c r="T41" s="113"/>
      <c r="U41" s="113"/>
      <c r="V41" s="113"/>
      <c r="W41" s="113"/>
      <c r="X41" s="113"/>
      <c r="Y41" s="113"/>
      <c r="Z41" s="86"/>
      <c r="AA41" s="113"/>
      <c r="AB41" s="113"/>
      <c r="AC41" s="113"/>
      <c r="AD41" s="113"/>
      <c r="AE41" s="113"/>
      <c r="AF41" s="86"/>
    </row>
    <row r="42" spans="1:32">
      <c r="A42" s="72" t="s">
        <v>379</v>
      </c>
      <c r="B42" s="52" t="s">
        <v>380</v>
      </c>
      <c r="C42" s="73" t="s">
        <v>15</v>
      </c>
      <c r="D42" s="76">
        <v>146</v>
      </c>
      <c r="E42" s="76"/>
      <c r="F42" s="249">
        <f t="shared" si="0"/>
        <v>0</v>
      </c>
      <c r="G42" s="115"/>
      <c r="I42" s="115"/>
      <c r="J42" s="116"/>
      <c r="K42" s="116"/>
      <c r="L42" s="115"/>
      <c r="M42" s="117"/>
      <c r="N42" s="117"/>
      <c r="O42" s="113"/>
      <c r="P42" s="113"/>
      <c r="Q42" s="113"/>
      <c r="R42" s="113"/>
      <c r="S42" s="113"/>
      <c r="T42" s="113"/>
      <c r="U42" s="113"/>
      <c r="V42" s="113"/>
      <c r="W42" s="113"/>
      <c r="X42" s="113"/>
      <c r="Y42" s="113"/>
      <c r="Z42" s="86"/>
      <c r="AA42" s="113"/>
      <c r="AB42" s="113"/>
      <c r="AC42" s="113"/>
      <c r="AD42" s="113"/>
      <c r="AE42" s="113"/>
      <c r="AF42" s="86"/>
    </row>
    <row r="43" spans="1:32">
      <c r="A43" s="72" t="s">
        <v>331</v>
      </c>
      <c r="B43" s="52" t="s">
        <v>332</v>
      </c>
      <c r="C43" s="73" t="s">
        <v>15</v>
      </c>
      <c r="D43" s="76">
        <v>1752</v>
      </c>
      <c r="E43" s="76"/>
      <c r="F43" s="249">
        <f t="shared" si="0"/>
        <v>0</v>
      </c>
      <c r="G43" s="115"/>
      <c r="I43" s="86"/>
      <c r="J43" s="86"/>
      <c r="K43" s="86"/>
      <c r="L43" s="86"/>
      <c r="M43" s="86"/>
      <c r="N43" s="86"/>
      <c r="O43" s="86"/>
      <c r="P43" s="86"/>
      <c r="Q43" s="86"/>
      <c r="R43" s="86"/>
      <c r="S43" s="86"/>
      <c r="T43" s="86"/>
      <c r="U43" s="86"/>
      <c r="V43" s="86"/>
      <c r="W43" s="86"/>
      <c r="X43" s="86"/>
      <c r="Y43" s="86"/>
      <c r="Z43" s="86"/>
      <c r="AA43" s="86"/>
      <c r="AB43" s="86"/>
      <c r="AC43" s="86"/>
      <c r="AD43" s="86"/>
      <c r="AE43" s="86"/>
      <c r="AF43" s="86"/>
    </row>
    <row r="44" spans="1:32" ht="24.95" customHeight="1" thickBot="1">
      <c r="A44" s="72" t="s">
        <v>162</v>
      </c>
      <c r="B44" s="52" t="s">
        <v>72</v>
      </c>
      <c r="C44" s="73" t="s">
        <v>15</v>
      </c>
      <c r="D44" s="76">
        <v>11184</v>
      </c>
      <c r="E44" s="76"/>
      <c r="F44" s="249">
        <f t="shared" si="0"/>
        <v>0</v>
      </c>
      <c r="G44" s="209"/>
      <c r="H44" s="227"/>
      <c r="I44" s="89" t="s">
        <v>24</v>
      </c>
      <c r="J44" s="90" t="s">
        <v>4</v>
      </c>
      <c r="K44" s="119" t="s">
        <v>4</v>
      </c>
      <c r="L44" s="90" t="s">
        <v>24</v>
      </c>
      <c r="M44" s="90" t="s">
        <v>4</v>
      </c>
      <c r="N44" s="119" t="s">
        <v>4</v>
      </c>
      <c r="O44" s="86"/>
      <c r="P44" s="86"/>
      <c r="Q44" s="86"/>
      <c r="R44" s="86"/>
      <c r="S44" s="86"/>
      <c r="T44" s="86"/>
      <c r="U44" s="86"/>
      <c r="V44" s="86"/>
      <c r="W44" s="86"/>
      <c r="X44" s="86"/>
      <c r="Y44" s="86"/>
      <c r="Z44" s="86"/>
      <c r="AA44" s="86"/>
      <c r="AB44" s="86"/>
      <c r="AC44" s="86"/>
      <c r="AD44" s="86"/>
      <c r="AE44" s="86"/>
      <c r="AF44" s="86"/>
    </row>
    <row r="45" spans="1:32" ht="15" customHeight="1" thickBot="1">
      <c r="A45" s="72" t="s">
        <v>163</v>
      </c>
      <c r="B45" s="52" t="s">
        <v>73</v>
      </c>
      <c r="C45" s="73" t="s">
        <v>15</v>
      </c>
      <c r="D45" s="76">
        <v>22705</v>
      </c>
      <c r="E45" s="76"/>
      <c r="F45" s="249">
        <f t="shared" si="0"/>
        <v>0</v>
      </c>
      <c r="G45" s="115"/>
      <c r="I45" s="87"/>
      <c r="J45" s="87"/>
      <c r="K45" s="89"/>
      <c r="L45" s="135"/>
      <c r="M45" s="87"/>
      <c r="N45" s="89"/>
      <c r="O45" s="86"/>
      <c r="P45" s="86"/>
      <c r="Q45" s="86"/>
      <c r="R45" s="86"/>
      <c r="S45" s="86"/>
      <c r="T45" s="86"/>
      <c r="U45" s="86"/>
      <c r="V45" s="86"/>
      <c r="W45" s="86"/>
      <c r="X45" s="86"/>
      <c r="Y45" s="86"/>
      <c r="Z45" s="86"/>
      <c r="AA45" s="86"/>
      <c r="AB45" s="86"/>
      <c r="AC45" s="86"/>
      <c r="AD45" s="86"/>
      <c r="AE45" s="86"/>
      <c r="AF45" s="86"/>
    </row>
    <row r="46" spans="1:32">
      <c r="A46" s="72" t="s">
        <v>164</v>
      </c>
      <c r="B46" s="52" t="s">
        <v>74</v>
      </c>
      <c r="C46" s="73" t="s">
        <v>15</v>
      </c>
      <c r="D46" s="76">
        <v>33.700000000000003</v>
      </c>
      <c r="E46" s="76"/>
      <c r="F46" s="249">
        <f t="shared" si="0"/>
        <v>0</v>
      </c>
      <c r="G46" s="115"/>
      <c r="I46" s="214">
        <v>183.2</v>
      </c>
      <c r="J46" s="120">
        <f>+I46*E61</f>
        <v>0</v>
      </c>
      <c r="K46" s="121" t="e">
        <f>+#REF!*I46</f>
        <v>#REF!</v>
      </c>
      <c r="L46" s="122">
        <v>231.19</v>
      </c>
      <c r="M46" s="123">
        <f>+L46*E61</f>
        <v>0</v>
      </c>
      <c r="N46" s="124" t="e">
        <f>+#REF!*L46</f>
        <v>#REF!</v>
      </c>
      <c r="O46" s="86"/>
      <c r="P46" s="86"/>
      <c r="Q46" s="86">
        <v>252.51</v>
      </c>
      <c r="R46" s="86">
        <v>270</v>
      </c>
      <c r="S46" s="86"/>
      <c r="T46" s="86">
        <v>235</v>
      </c>
      <c r="U46" s="86">
        <v>250</v>
      </c>
      <c r="V46" s="86">
        <v>311.33</v>
      </c>
      <c r="W46" s="86">
        <v>248.88</v>
      </c>
      <c r="X46" s="86">
        <v>206.27</v>
      </c>
      <c r="Y46" s="86"/>
      <c r="Z46" s="86">
        <f>AVERAGE(V46,W46,X46)</f>
        <v>255.49333333333334</v>
      </c>
      <c r="AA46" s="86"/>
      <c r="AB46" s="86"/>
      <c r="AC46" s="86"/>
      <c r="AD46" s="86"/>
      <c r="AE46" s="86"/>
      <c r="AF46" s="86"/>
    </row>
    <row r="47" spans="1:32">
      <c r="A47" s="72" t="s">
        <v>165</v>
      </c>
      <c r="B47" s="52" t="s">
        <v>75</v>
      </c>
      <c r="C47" s="73" t="s">
        <v>15</v>
      </c>
      <c r="D47" s="76">
        <v>761</v>
      </c>
      <c r="E47" s="76"/>
      <c r="F47" s="249">
        <f t="shared" si="0"/>
        <v>0</v>
      </c>
      <c r="G47" s="115"/>
      <c r="I47" s="215"/>
      <c r="J47" s="125"/>
      <c r="K47" s="121"/>
      <c r="L47" s="126"/>
      <c r="M47" s="127"/>
      <c r="N47" s="124"/>
      <c r="O47" s="86"/>
      <c r="P47" s="86"/>
      <c r="Q47" s="86"/>
      <c r="R47" s="86"/>
      <c r="S47" s="86"/>
      <c r="T47" s="86"/>
      <c r="U47" s="86"/>
      <c r="V47" s="86"/>
      <c r="W47" s="86"/>
      <c r="X47" s="86"/>
      <c r="Y47" s="86"/>
      <c r="Z47" s="86"/>
      <c r="AA47" s="86"/>
      <c r="AB47" s="86"/>
      <c r="AC47" s="86"/>
      <c r="AD47" s="86"/>
      <c r="AE47" s="86"/>
      <c r="AF47" s="86"/>
    </row>
    <row r="48" spans="1:32" hidden="1">
      <c r="A48" s="72" t="s">
        <v>166</v>
      </c>
      <c r="B48" s="52" t="s">
        <v>76</v>
      </c>
      <c r="C48" s="73" t="s">
        <v>15</v>
      </c>
      <c r="D48" s="76">
        <v>467</v>
      </c>
      <c r="E48" s="76"/>
      <c r="F48" s="249">
        <f t="shared" si="0"/>
        <v>0</v>
      </c>
      <c r="G48" s="115"/>
      <c r="I48" s="215"/>
      <c r="J48" s="125"/>
      <c r="K48" s="121"/>
      <c r="L48" s="126"/>
      <c r="M48" s="127"/>
      <c r="N48" s="124"/>
      <c r="O48" s="86"/>
      <c r="P48" s="86"/>
      <c r="Q48" s="86"/>
      <c r="R48" s="86"/>
      <c r="S48" s="86"/>
      <c r="T48" s="86"/>
      <c r="U48" s="86"/>
      <c r="V48" s="86"/>
      <c r="W48" s="86"/>
      <c r="X48" s="86"/>
      <c r="Y48" s="86"/>
      <c r="Z48" s="86"/>
      <c r="AA48" s="86"/>
      <c r="AB48" s="86"/>
      <c r="AC48" s="86"/>
      <c r="AD48" s="86"/>
      <c r="AE48" s="86"/>
      <c r="AF48" s="86"/>
    </row>
    <row r="49" spans="1:32">
      <c r="A49" s="72" t="s">
        <v>167</v>
      </c>
      <c r="B49" s="52" t="s">
        <v>333</v>
      </c>
      <c r="C49" s="73" t="s">
        <v>15</v>
      </c>
      <c r="D49" s="76">
        <v>133</v>
      </c>
      <c r="E49" s="76"/>
      <c r="F49" s="249">
        <f t="shared" si="0"/>
        <v>0</v>
      </c>
      <c r="G49" s="115"/>
      <c r="I49" s="215"/>
      <c r="J49" s="125"/>
      <c r="K49" s="121"/>
      <c r="L49" s="126"/>
      <c r="M49" s="127"/>
      <c r="N49" s="124"/>
      <c r="O49" s="86"/>
      <c r="P49" s="86"/>
      <c r="Q49" s="86"/>
      <c r="R49" s="86"/>
      <c r="S49" s="86"/>
      <c r="T49" s="86"/>
      <c r="U49" s="86"/>
      <c r="V49" s="86"/>
      <c r="W49" s="86"/>
      <c r="X49" s="86"/>
      <c r="Y49" s="86"/>
      <c r="Z49" s="86"/>
      <c r="AA49" s="86"/>
      <c r="AB49" s="86"/>
      <c r="AC49" s="86"/>
      <c r="AD49" s="86"/>
      <c r="AE49" s="86"/>
      <c r="AF49" s="86"/>
    </row>
    <row r="50" spans="1:32">
      <c r="A50" s="72" t="s">
        <v>167</v>
      </c>
      <c r="B50" s="52" t="s">
        <v>77</v>
      </c>
      <c r="C50" s="73" t="s">
        <v>15</v>
      </c>
      <c r="D50" s="76">
        <v>387</v>
      </c>
      <c r="E50" s="76"/>
      <c r="F50" s="249">
        <f t="shared" si="0"/>
        <v>0</v>
      </c>
      <c r="G50" s="115"/>
      <c r="I50" s="215"/>
      <c r="J50" s="125"/>
      <c r="K50" s="121"/>
      <c r="L50" s="126"/>
      <c r="M50" s="127"/>
      <c r="N50" s="124"/>
      <c r="O50" s="86"/>
      <c r="P50" s="86"/>
      <c r="Q50" s="86"/>
      <c r="R50" s="86"/>
      <c r="S50" s="86"/>
      <c r="T50" s="86"/>
      <c r="U50" s="86"/>
      <c r="V50" s="86"/>
      <c r="W50" s="86"/>
      <c r="X50" s="86"/>
      <c r="Y50" s="86"/>
      <c r="Z50" s="86"/>
      <c r="AA50" s="86"/>
      <c r="AB50" s="86"/>
      <c r="AC50" s="86"/>
      <c r="AD50" s="86"/>
      <c r="AE50" s="86"/>
      <c r="AF50" s="86"/>
    </row>
    <row r="51" spans="1:32" hidden="1">
      <c r="A51" s="72" t="s">
        <v>167</v>
      </c>
      <c r="B51" s="52" t="s">
        <v>330</v>
      </c>
      <c r="C51" s="73" t="s">
        <v>16</v>
      </c>
      <c r="D51" s="76">
        <v>178</v>
      </c>
      <c r="E51" s="76"/>
      <c r="F51" s="249">
        <f t="shared" si="0"/>
        <v>0</v>
      </c>
      <c r="G51" s="115"/>
      <c r="I51" s="215"/>
      <c r="J51" s="125"/>
      <c r="K51" s="121"/>
      <c r="L51" s="126"/>
      <c r="M51" s="127"/>
      <c r="N51" s="124"/>
      <c r="O51" s="86"/>
      <c r="P51" s="86"/>
      <c r="Q51" s="86"/>
      <c r="R51" s="86"/>
      <c r="S51" s="86"/>
      <c r="T51" s="86"/>
      <c r="U51" s="86"/>
      <c r="V51" s="86"/>
      <c r="W51" s="86"/>
      <c r="X51" s="86"/>
      <c r="Y51" s="86"/>
      <c r="Z51" s="86"/>
      <c r="AA51" s="86"/>
      <c r="AB51" s="86"/>
      <c r="AC51" s="86"/>
      <c r="AD51" s="86"/>
      <c r="AE51" s="86"/>
      <c r="AF51" s="86"/>
    </row>
    <row r="52" spans="1:32" hidden="1">
      <c r="A52" s="72" t="s">
        <v>168</v>
      </c>
      <c r="B52" s="52" t="s">
        <v>78</v>
      </c>
      <c r="C52" s="73" t="s">
        <v>16</v>
      </c>
      <c r="D52" s="76">
        <v>13775</v>
      </c>
      <c r="E52" s="76"/>
      <c r="F52" s="249">
        <f t="shared" si="0"/>
        <v>0</v>
      </c>
      <c r="G52" s="115"/>
      <c r="I52" s="215"/>
      <c r="J52" s="125"/>
      <c r="K52" s="121"/>
      <c r="L52" s="126"/>
      <c r="M52" s="127"/>
      <c r="N52" s="124"/>
      <c r="O52" s="86"/>
      <c r="P52" s="86"/>
      <c r="Q52" s="86"/>
      <c r="R52" s="86"/>
      <c r="S52" s="86"/>
      <c r="T52" s="86"/>
      <c r="U52" s="86"/>
      <c r="V52" s="86"/>
      <c r="W52" s="86"/>
      <c r="X52" s="86"/>
      <c r="Y52" s="86"/>
      <c r="Z52" s="86"/>
      <c r="AA52" s="86"/>
      <c r="AB52" s="86"/>
      <c r="AC52" s="86"/>
      <c r="AD52" s="86"/>
      <c r="AE52" s="86"/>
      <c r="AF52" s="86"/>
    </row>
    <row r="53" spans="1:32">
      <c r="A53" s="72" t="s">
        <v>169</v>
      </c>
      <c r="B53" s="52" t="s">
        <v>79</v>
      </c>
      <c r="C53" s="73" t="s">
        <v>16</v>
      </c>
      <c r="D53" s="76">
        <v>3467</v>
      </c>
      <c r="E53" s="76"/>
      <c r="F53" s="249">
        <f t="shared" si="0"/>
        <v>0</v>
      </c>
      <c r="G53" s="115"/>
      <c r="I53" s="215"/>
      <c r="J53" s="125"/>
      <c r="K53" s="121"/>
      <c r="L53" s="126"/>
      <c r="M53" s="127"/>
      <c r="N53" s="124"/>
      <c r="O53" s="86"/>
      <c r="P53" s="86"/>
      <c r="Q53" s="86"/>
      <c r="R53" s="86"/>
      <c r="S53" s="86"/>
      <c r="T53" s="86"/>
      <c r="U53" s="86"/>
      <c r="V53" s="86"/>
      <c r="W53" s="86"/>
      <c r="X53" s="86"/>
      <c r="Y53" s="86"/>
      <c r="Z53" s="86"/>
      <c r="AA53" s="86"/>
      <c r="AB53" s="86"/>
      <c r="AC53" s="86"/>
      <c r="AD53" s="86"/>
      <c r="AE53" s="86"/>
      <c r="AF53" s="86"/>
    </row>
    <row r="54" spans="1:32">
      <c r="A54" s="72" t="s">
        <v>170</v>
      </c>
      <c r="B54" s="52" t="s">
        <v>80</v>
      </c>
      <c r="C54" s="73" t="s">
        <v>16</v>
      </c>
      <c r="D54" s="76">
        <v>55234</v>
      </c>
      <c r="E54" s="76"/>
      <c r="F54" s="249">
        <f t="shared" si="0"/>
        <v>0</v>
      </c>
      <c r="G54" s="115"/>
      <c r="I54" s="215"/>
      <c r="J54" s="125"/>
      <c r="K54" s="121"/>
      <c r="L54" s="126"/>
      <c r="M54" s="127"/>
      <c r="N54" s="124"/>
      <c r="O54" s="86"/>
      <c r="P54" s="86"/>
      <c r="Q54" s="86"/>
      <c r="R54" s="86"/>
      <c r="S54" s="86"/>
      <c r="T54" s="86"/>
      <c r="U54" s="86"/>
      <c r="V54" s="86"/>
      <c r="W54" s="86"/>
      <c r="X54" s="86"/>
      <c r="Y54" s="86"/>
      <c r="Z54" s="86"/>
      <c r="AA54" s="86"/>
      <c r="AB54" s="86"/>
      <c r="AC54" s="86"/>
      <c r="AD54" s="86"/>
      <c r="AE54" s="86"/>
      <c r="AF54" s="86"/>
    </row>
    <row r="55" spans="1:32" ht="15.75" thickBot="1">
      <c r="A55" s="79"/>
      <c r="B55" s="80"/>
      <c r="C55" s="98"/>
      <c r="D55" s="99"/>
      <c r="E55" s="99"/>
      <c r="F55" s="248" t="s">
        <v>13</v>
      </c>
      <c r="G55" s="115"/>
      <c r="I55" s="215"/>
      <c r="J55" s="125"/>
      <c r="K55" s="121"/>
      <c r="L55" s="126"/>
      <c r="M55" s="127"/>
      <c r="N55" s="124"/>
      <c r="O55" s="86"/>
      <c r="P55" s="86"/>
      <c r="Q55" s="86"/>
      <c r="R55" s="86"/>
      <c r="S55" s="86"/>
      <c r="T55" s="86"/>
      <c r="U55" s="86"/>
      <c r="V55" s="86"/>
      <c r="W55" s="86"/>
      <c r="X55" s="86"/>
      <c r="Y55" s="86"/>
      <c r="Z55" s="86"/>
      <c r="AA55" s="86"/>
      <c r="AB55" s="86"/>
      <c r="AC55" s="86"/>
      <c r="AD55" s="86"/>
      <c r="AE55" s="86"/>
      <c r="AF55" s="86"/>
    </row>
    <row r="56" spans="1:32" ht="16.5" thickBot="1">
      <c r="A56" s="83"/>
      <c r="B56" s="276" t="s">
        <v>472</v>
      </c>
      <c r="C56" s="108"/>
      <c r="D56" s="84"/>
      <c r="E56" s="84"/>
      <c r="F56" s="251">
        <f>SUM(F19:F54)</f>
        <v>0</v>
      </c>
      <c r="G56" s="115"/>
      <c r="I56" s="216">
        <v>3.31</v>
      </c>
      <c r="J56" s="128">
        <f>+I56*E71</f>
        <v>0</v>
      </c>
      <c r="K56" s="129" t="e">
        <f>+#REF!*I56</f>
        <v>#REF!</v>
      </c>
      <c r="L56" s="130">
        <v>24.29</v>
      </c>
      <c r="M56" s="131">
        <f>+L56*E71</f>
        <v>0</v>
      </c>
      <c r="N56" s="132" t="e">
        <f>+#REF!*L56</f>
        <v>#REF!</v>
      </c>
      <c r="O56" s="86"/>
      <c r="P56" s="86"/>
      <c r="Q56" s="86"/>
      <c r="R56" s="86"/>
      <c r="S56" s="86"/>
      <c r="T56" s="86">
        <v>60</v>
      </c>
      <c r="U56" s="86">
        <v>45</v>
      </c>
      <c r="V56" s="86"/>
      <c r="W56" s="86">
        <v>63.88</v>
      </c>
      <c r="X56" s="86">
        <v>72.81</v>
      </c>
      <c r="Y56" s="86"/>
      <c r="Z56" s="86">
        <f>AVERAGE(V56,W56,X56)</f>
        <v>68.344999999999999</v>
      </c>
      <c r="AA56" s="86"/>
      <c r="AB56" s="86"/>
      <c r="AC56" s="86"/>
      <c r="AD56" s="86"/>
      <c r="AE56" s="86"/>
      <c r="AF56" s="86"/>
    </row>
    <row r="57" spans="1:32" ht="16.5" thickBot="1">
      <c r="A57" s="114"/>
      <c r="B57" s="114"/>
      <c r="C57" s="27"/>
      <c r="D57" s="114"/>
      <c r="E57" s="114"/>
      <c r="F57" s="238"/>
      <c r="G57" s="115"/>
      <c r="I57" s="216"/>
      <c r="J57" s="128"/>
      <c r="K57" s="129"/>
      <c r="L57" s="130"/>
      <c r="M57" s="131"/>
      <c r="N57" s="132"/>
      <c r="Q57" s="85">
        <v>10.3</v>
      </c>
      <c r="R57" s="85">
        <v>1.75</v>
      </c>
      <c r="T57" s="85">
        <v>1</v>
      </c>
      <c r="U57" s="85">
        <v>1.5</v>
      </c>
      <c r="Z57" s="86"/>
    </row>
    <row r="58" spans="1:32" ht="16.5" hidden="1" thickBot="1">
      <c r="A58" s="118" t="s">
        <v>315</v>
      </c>
      <c r="B58" s="28"/>
      <c r="C58" s="27"/>
      <c r="D58" s="28"/>
      <c r="E58" s="28"/>
      <c r="F58" s="238"/>
      <c r="G58" s="115"/>
      <c r="I58" s="216"/>
      <c r="J58" s="128"/>
      <c r="K58" s="129"/>
      <c r="L58" s="130"/>
      <c r="M58" s="131"/>
      <c r="N58" s="132"/>
      <c r="Q58" s="85">
        <v>10.3</v>
      </c>
      <c r="R58" s="85">
        <v>1.75</v>
      </c>
      <c r="T58" s="85">
        <v>2</v>
      </c>
      <c r="U58" s="85">
        <v>1.5</v>
      </c>
      <c r="W58" s="85">
        <v>31.13</v>
      </c>
      <c r="X58" s="85">
        <v>25.1</v>
      </c>
      <c r="Z58" s="86">
        <f>AVERAGE(V58,W58,X58)</f>
        <v>28.115000000000002</v>
      </c>
      <c r="AD58" s="85">
        <v>29</v>
      </c>
    </row>
    <row r="59" spans="1:32" ht="16.5" thickBot="1">
      <c r="A59" s="203" t="s">
        <v>7</v>
      </c>
      <c r="B59" s="204" t="s">
        <v>287</v>
      </c>
      <c r="C59" s="205" t="s">
        <v>2</v>
      </c>
      <c r="D59" s="204" t="s">
        <v>1</v>
      </c>
      <c r="E59" s="204" t="s">
        <v>24</v>
      </c>
      <c r="F59" s="246" t="s">
        <v>4</v>
      </c>
      <c r="G59" s="115"/>
      <c r="I59" s="216"/>
      <c r="J59" s="128"/>
      <c r="K59" s="129"/>
      <c r="L59" s="130"/>
      <c r="M59" s="131"/>
      <c r="N59" s="132"/>
      <c r="Z59" s="86"/>
    </row>
    <row r="60" spans="1:32">
      <c r="A60" s="72" t="s">
        <v>171</v>
      </c>
      <c r="B60" s="52" t="s">
        <v>117</v>
      </c>
      <c r="C60" s="53" t="s">
        <v>6</v>
      </c>
      <c r="D60" s="270">
        <v>2</v>
      </c>
      <c r="E60" s="270"/>
      <c r="F60" s="249">
        <f t="shared" ref="F60:F75" si="2">ROUND(E60*D60,0)</f>
        <v>0</v>
      </c>
      <c r="G60" s="115"/>
      <c r="I60" s="216"/>
      <c r="J60" s="128"/>
      <c r="K60" s="129"/>
      <c r="L60" s="130"/>
      <c r="M60" s="131"/>
      <c r="N60" s="132"/>
      <c r="Z60" s="86"/>
    </row>
    <row r="61" spans="1:32">
      <c r="A61" s="72" t="s">
        <v>172</v>
      </c>
      <c r="B61" s="52" t="s">
        <v>119</v>
      </c>
      <c r="C61" s="53" t="s">
        <v>8</v>
      </c>
      <c r="D61" s="76">
        <v>100</v>
      </c>
      <c r="E61" s="76"/>
      <c r="F61" s="249">
        <f t="shared" si="2"/>
        <v>0</v>
      </c>
      <c r="G61" s="247"/>
      <c r="I61" s="216"/>
      <c r="J61" s="128"/>
      <c r="K61" s="129"/>
      <c r="L61" s="130"/>
      <c r="M61" s="131"/>
      <c r="N61" s="132"/>
      <c r="Z61" s="86"/>
    </row>
    <row r="62" spans="1:32">
      <c r="A62" s="72" t="s">
        <v>173</v>
      </c>
      <c r="B62" s="52" t="s">
        <v>120</v>
      </c>
      <c r="C62" s="53" t="s">
        <v>8</v>
      </c>
      <c r="D62" s="76">
        <v>8</v>
      </c>
      <c r="E62" s="76"/>
      <c r="F62" s="249">
        <f t="shared" si="2"/>
        <v>0</v>
      </c>
      <c r="G62" s="247"/>
      <c r="I62" s="216"/>
      <c r="J62" s="128"/>
      <c r="K62" s="129"/>
      <c r="L62" s="130"/>
      <c r="M62" s="131"/>
      <c r="N62" s="132"/>
      <c r="Z62" s="86"/>
      <c r="AD62" s="85">
        <v>6</v>
      </c>
      <c r="AE62" s="85">
        <v>10</v>
      </c>
    </row>
    <row r="63" spans="1:32">
      <c r="A63" s="72" t="s">
        <v>354</v>
      </c>
      <c r="B63" s="52" t="s">
        <v>120</v>
      </c>
      <c r="C63" s="53" t="s">
        <v>8</v>
      </c>
      <c r="D63" s="76">
        <v>9</v>
      </c>
      <c r="E63" s="76"/>
      <c r="F63" s="249">
        <f t="shared" si="2"/>
        <v>0</v>
      </c>
      <c r="G63" s="247"/>
      <c r="I63" s="216"/>
      <c r="J63" s="128"/>
      <c r="K63" s="129"/>
      <c r="L63" s="130"/>
      <c r="M63" s="131"/>
      <c r="N63" s="132"/>
      <c r="X63" s="85">
        <v>1.24</v>
      </c>
      <c r="Z63" s="86">
        <f t="shared" ref="Z63:Z71" si="3">AVERAGE(V63,W63,X63)</f>
        <v>1.24</v>
      </c>
    </row>
    <row r="64" spans="1:32">
      <c r="A64" s="72" t="s">
        <v>174</v>
      </c>
      <c r="B64" s="52" t="s">
        <v>118</v>
      </c>
      <c r="C64" s="53" t="s">
        <v>8</v>
      </c>
      <c r="D64" s="76">
        <v>1</v>
      </c>
      <c r="E64" s="76"/>
      <c r="F64" s="249">
        <f t="shared" si="2"/>
        <v>0</v>
      </c>
      <c r="G64" s="247"/>
      <c r="I64" s="216"/>
      <c r="J64" s="128"/>
      <c r="K64" s="129"/>
      <c r="L64" s="130"/>
      <c r="M64" s="131"/>
      <c r="N64" s="132"/>
      <c r="X64" s="85">
        <v>1.32</v>
      </c>
      <c r="Z64" s="86">
        <f t="shared" si="3"/>
        <v>1.32</v>
      </c>
      <c r="AD64" s="85">
        <v>19</v>
      </c>
      <c r="AE64" s="85">
        <v>25</v>
      </c>
    </row>
    <row r="65" spans="1:31">
      <c r="A65" s="72" t="s">
        <v>298</v>
      </c>
      <c r="B65" s="52" t="s">
        <v>299</v>
      </c>
      <c r="C65" s="53" t="s">
        <v>8</v>
      </c>
      <c r="D65" s="76">
        <v>2</v>
      </c>
      <c r="E65" s="76"/>
      <c r="F65" s="249">
        <f t="shared" si="2"/>
        <v>0</v>
      </c>
      <c r="G65" s="247"/>
      <c r="I65" s="216"/>
      <c r="J65" s="128"/>
      <c r="K65" s="129"/>
      <c r="L65" s="130"/>
      <c r="M65" s="131"/>
      <c r="N65" s="132"/>
      <c r="X65" s="85">
        <v>1.92</v>
      </c>
      <c r="Z65" s="86">
        <f t="shared" si="3"/>
        <v>1.92</v>
      </c>
      <c r="AD65" s="85">
        <v>23</v>
      </c>
      <c r="AE65" s="85">
        <v>25</v>
      </c>
    </row>
    <row r="66" spans="1:31">
      <c r="A66" s="72" t="s">
        <v>175</v>
      </c>
      <c r="B66" s="52" t="s">
        <v>121</v>
      </c>
      <c r="C66" s="53" t="s">
        <v>6</v>
      </c>
      <c r="D66" s="76"/>
      <c r="E66" s="76"/>
      <c r="F66" s="249">
        <f t="shared" si="2"/>
        <v>0</v>
      </c>
      <c r="G66" s="247"/>
      <c r="I66" s="216"/>
      <c r="J66" s="128"/>
      <c r="K66" s="129"/>
      <c r="L66" s="130"/>
      <c r="M66" s="131"/>
      <c r="N66" s="132"/>
      <c r="V66" s="85">
        <v>1</v>
      </c>
      <c r="X66" s="85">
        <v>0.78</v>
      </c>
      <c r="Z66" s="86">
        <f t="shared" si="3"/>
        <v>0.89</v>
      </c>
      <c r="AD66" s="85">
        <v>31</v>
      </c>
    </row>
    <row r="67" spans="1:31">
      <c r="A67" s="72" t="s">
        <v>176</v>
      </c>
      <c r="B67" s="52" t="s">
        <v>122</v>
      </c>
      <c r="C67" s="53" t="s">
        <v>8</v>
      </c>
      <c r="D67" s="76"/>
      <c r="E67" s="76"/>
      <c r="F67" s="249">
        <f t="shared" si="2"/>
        <v>0</v>
      </c>
      <c r="G67" s="247"/>
      <c r="I67" s="216"/>
      <c r="J67" s="128"/>
      <c r="K67" s="129"/>
      <c r="L67" s="130"/>
      <c r="M67" s="131"/>
      <c r="N67" s="132"/>
      <c r="X67" s="85">
        <v>0.47</v>
      </c>
      <c r="Z67" s="86">
        <f t="shared" si="3"/>
        <v>0.47</v>
      </c>
      <c r="AD67" s="85">
        <v>18</v>
      </c>
      <c r="AE67" s="85">
        <v>17</v>
      </c>
    </row>
    <row r="68" spans="1:31">
      <c r="A68" s="72" t="s">
        <v>355</v>
      </c>
      <c r="B68" s="52" t="s">
        <v>121</v>
      </c>
      <c r="C68" s="53" t="s">
        <v>6</v>
      </c>
      <c r="D68" s="76">
        <v>2</v>
      </c>
      <c r="E68" s="76"/>
      <c r="F68" s="249">
        <f t="shared" si="2"/>
        <v>0</v>
      </c>
      <c r="G68" s="247"/>
      <c r="I68" s="216"/>
      <c r="J68" s="128"/>
      <c r="K68" s="129"/>
      <c r="L68" s="130"/>
      <c r="M68" s="131"/>
      <c r="N68" s="132"/>
      <c r="W68" s="85">
        <v>59.88</v>
      </c>
      <c r="Z68" s="86">
        <f t="shared" si="3"/>
        <v>59.88</v>
      </c>
      <c r="AD68" s="85">
        <v>20</v>
      </c>
    </row>
    <row r="69" spans="1:31">
      <c r="A69" s="72" t="s">
        <v>356</v>
      </c>
      <c r="B69" s="52" t="s">
        <v>358</v>
      </c>
      <c r="C69" s="53" t="s">
        <v>8</v>
      </c>
      <c r="D69" s="76">
        <v>4</v>
      </c>
      <c r="E69" s="76"/>
      <c r="F69" s="249">
        <f t="shared" si="2"/>
        <v>0</v>
      </c>
      <c r="G69" s="247"/>
      <c r="I69" s="216"/>
      <c r="J69" s="128"/>
      <c r="K69" s="129"/>
      <c r="L69" s="130"/>
      <c r="M69" s="131"/>
      <c r="N69" s="132"/>
      <c r="W69" s="85">
        <v>59.88</v>
      </c>
      <c r="Z69" s="86">
        <f t="shared" si="3"/>
        <v>59.88</v>
      </c>
      <c r="AD69" s="85">
        <v>13</v>
      </c>
    </row>
    <row r="70" spans="1:31">
      <c r="A70" s="72" t="s">
        <v>340</v>
      </c>
      <c r="B70" s="52" t="s">
        <v>357</v>
      </c>
      <c r="C70" s="53" t="s">
        <v>8</v>
      </c>
      <c r="D70" s="76">
        <v>2</v>
      </c>
      <c r="E70" s="76"/>
      <c r="F70" s="249">
        <f t="shared" si="2"/>
        <v>0</v>
      </c>
      <c r="G70" s="247"/>
      <c r="I70" s="216"/>
      <c r="J70" s="128"/>
      <c r="K70" s="129"/>
      <c r="L70" s="130"/>
      <c r="M70" s="131"/>
      <c r="N70" s="132"/>
      <c r="W70" s="85">
        <v>42.88</v>
      </c>
      <c r="Z70" s="86">
        <f t="shared" si="3"/>
        <v>42.88</v>
      </c>
      <c r="AD70" s="85">
        <v>22</v>
      </c>
    </row>
    <row r="71" spans="1:31">
      <c r="A71" s="81" t="s">
        <v>177</v>
      </c>
      <c r="B71" s="52" t="s">
        <v>123</v>
      </c>
      <c r="C71" s="53" t="s">
        <v>6</v>
      </c>
      <c r="D71" s="76">
        <v>8</v>
      </c>
      <c r="E71" s="76"/>
      <c r="F71" s="249">
        <f t="shared" si="2"/>
        <v>0</v>
      </c>
      <c r="G71" s="247"/>
      <c r="I71" s="216"/>
      <c r="J71" s="128"/>
      <c r="K71" s="129"/>
      <c r="L71" s="130"/>
      <c r="M71" s="131"/>
      <c r="N71" s="132"/>
      <c r="W71" s="85">
        <v>42.88</v>
      </c>
      <c r="Z71" s="86">
        <f t="shared" si="3"/>
        <v>42.88</v>
      </c>
      <c r="AD71" s="85">
        <v>22</v>
      </c>
    </row>
    <row r="72" spans="1:31">
      <c r="A72" s="81" t="s">
        <v>178</v>
      </c>
      <c r="B72" s="52" t="s">
        <v>127</v>
      </c>
      <c r="C72" s="53" t="s">
        <v>36</v>
      </c>
      <c r="D72" s="76">
        <v>12</v>
      </c>
      <c r="E72" s="76"/>
      <c r="F72" s="249">
        <f t="shared" si="2"/>
        <v>0</v>
      </c>
      <c r="G72" s="247"/>
      <c r="I72" s="216"/>
      <c r="J72" s="128"/>
      <c r="K72" s="129"/>
      <c r="L72" s="130"/>
      <c r="M72" s="131"/>
      <c r="N72" s="132"/>
      <c r="Z72" s="86"/>
      <c r="AD72" s="85">
        <v>20</v>
      </c>
    </row>
    <row r="73" spans="1:31">
      <c r="A73" s="81" t="s">
        <v>359</v>
      </c>
      <c r="B73" s="52" t="s">
        <v>127</v>
      </c>
      <c r="C73" s="53" t="s">
        <v>36</v>
      </c>
      <c r="D73" s="76">
        <v>19</v>
      </c>
      <c r="E73" s="76"/>
      <c r="F73" s="249">
        <f t="shared" si="2"/>
        <v>0</v>
      </c>
      <c r="G73" s="247"/>
      <c r="I73" s="216"/>
      <c r="J73" s="128"/>
      <c r="K73" s="129"/>
      <c r="L73" s="130"/>
      <c r="M73" s="131"/>
      <c r="N73" s="132"/>
      <c r="Z73" s="86"/>
    </row>
    <row r="74" spans="1:31">
      <c r="A74" s="81" t="s">
        <v>360</v>
      </c>
      <c r="B74" s="52" t="s">
        <v>128</v>
      </c>
      <c r="C74" s="53" t="s">
        <v>36</v>
      </c>
      <c r="D74" s="76">
        <v>216</v>
      </c>
      <c r="E74" s="76"/>
      <c r="F74" s="249">
        <f t="shared" si="2"/>
        <v>0</v>
      </c>
      <c r="G74" s="247"/>
      <c r="I74" s="216"/>
      <c r="J74" s="128"/>
      <c r="K74" s="129"/>
      <c r="L74" s="130"/>
      <c r="M74" s="131"/>
      <c r="N74" s="132"/>
      <c r="X74" s="85">
        <v>1.32</v>
      </c>
      <c r="Z74" s="86">
        <f>AVERAGE(V74,W74,X74)</f>
        <v>1.32</v>
      </c>
      <c r="AD74" s="85">
        <v>21</v>
      </c>
    </row>
    <row r="75" spans="1:31">
      <c r="A75" s="81" t="s">
        <v>179</v>
      </c>
      <c r="B75" s="52" t="s">
        <v>125</v>
      </c>
      <c r="C75" s="53" t="s">
        <v>5</v>
      </c>
      <c r="D75" s="76">
        <v>1</v>
      </c>
      <c r="E75" s="76"/>
      <c r="F75" s="249">
        <f t="shared" si="2"/>
        <v>0</v>
      </c>
      <c r="G75" s="247"/>
      <c r="I75" s="216"/>
      <c r="J75" s="128"/>
      <c r="K75" s="129"/>
      <c r="L75" s="130"/>
      <c r="M75" s="131"/>
      <c r="N75" s="132"/>
      <c r="Z75" s="86"/>
      <c r="AD75" s="85">
        <v>28</v>
      </c>
    </row>
    <row r="76" spans="1:31">
      <c r="A76" s="82" t="s">
        <v>53</v>
      </c>
      <c r="B76" s="52" t="s">
        <v>126</v>
      </c>
      <c r="C76" s="53" t="s">
        <v>124</v>
      </c>
      <c r="D76" s="271">
        <v>5.9029999999999996</v>
      </c>
      <c r="E76" s="271"/>
      <c r="F76" s="249" t="s">
        <v>13</v>
      </c>
      <c r="G76" s="247"/>
      <c r="I76" s="216"/>
      <c r="J76" s="128"/>
      <c r="K76" s="129"/>
      <c r="L76" s="130"/>
      <c r="M76" s="131"/>
      <c r="N76" s="132"/>
      <c r="Z76" s="86"/>
      <c r="AD76" s="85">
        <v>22</v>
      </c>
    </row>
    <row r="77" spans="1:31">
      <c r="A77" s="82" t="s">
        <v>53</v>
      </c>
      <c r="B77" s="52" t="s">
        <v>129</v>
      </c>
      <c r="C77" s="53" t="s">
        <v>124</v>
      </c>
      <c r="D77" s="271">
        <v>0.23499999999999999</v>
      </c>
      <c r="E77" s="271"/>
      <c r="F77" s="249" t="s">
        <v>13</v>
      </c>
      <c r="G77" s="247"/>
      <c r="I77" s="216"/>
      <c r="J77" s="128"/>
      <c r="K77" s="129"/>
      <c r="L77" s="130"/>
      <c r="M77" s="131"/>
      <c r="N77" s="132"/>
      <c r="Q77" s="85">
        <v>3.03</v>
      </c>
      <c r="R77" s="85">
        <v>3</v>
      </c>
      <c r="T77" s="86">
        <v>4</v>
      </c>
      <c r="U77" s="86">
        <v>4</v>
      </c>
      <c r="V77" s="85">
        <v>4.99</v>
      </c>
      <c r="X77" s="85">
        <v>4.84</v>
      </c>
      <c r="Z77" s="86">
        <f>AVERAGE(V77,W77,X77)</f>
        <v>4.915</v>
      </c>
    </row>
    <row r="78" spans="1:31" hidden="1">
      <c r="A78" s="82" t="s">
        <v>53</v>
      </c>
      <c r="B78" s="206" t="s">
        <v>130</v>
      </c>
      <c r="C78" s="53" t="s">
        <v>15</v>
      </c>
      <c r="D78" s="76">
        <v>3135</v>
      </c>
      <c r="E78" s="76"/>
      <c r="F78" s="249" t="s">
        <v>13</v>
      </c>
      <c r="G78" s="115"/>
      <c r="I78" s="216"/>
      <c r="J78" s="128"/>
      <c r="K78" s="129"/>
      <c r="L78" s="130"/>
      <c r="M78" s="131"/>
      <c r="N78" s="132"/>
      <c r="T78" s="86"/>
      <c r="U78" s="86"/>
      <c r="Z78" s="86"/>
    </row>
    <row r="79" spans="1:31" hidden="1">
      <c r="A79" s="82" t="s">
        <v>53</v>
      </c>
      <c r="B79" s="206" t="s">
        <v>131</v>
      </c>
      <c r="C79" s="53" t="s">
        <v>15</v>
      </c>
      <c r="D79" s="76">
        <v>162</v>
      </c>
      <c r="E79" s="76"/>
      <c r="F79" s="249" t="s">
        <v>13</v>
      </c>
      <c r="G79" s="115"/>
      <c r="I79" s="216"/>
      <c r="J79" s="128"/>
      <c r="K79" s="129"/>
      <c r="L79" s="130"/>
      <c r="M79" s="131"/>
      <c r="N79" s="132"/>
      <c r="W79" s="85">
        <v>0.96</v>
      </c>
      <c r="Z79" s="86">
        <f>AVERAGE(V79,W79,X79)</f>
        <v>0.96</v>
      </c>
      <c r="AD79" s="85">
        <v>13</v>
      </c>
    </row>
    <row r="80" spans="1:31" hidden="1">
      <c r="A80" s="82" t="s">
        <v>53</v>
      </c>
      <c r="B80" s="206" t="s">
        <v>132</v>
      </c>
      <c r="C80" s="53" t="s">
        <v>15</v>
      </c>
      <c r="D80" s="76">
        <v>2890</v>
      </c>
      <c r="E80" s="76"/>
      <c r="F80" s="249" t="s">
        <v>13</v>
      </c>
      <c r="G80" s="115"/>
      <c r="I80" s="216"/>
      <c r="J80" s="128"/>
      <c r="K80" s="129"/>
      <c r="L80" s="130"/>
      <c r="M80" s="131"/>
      <c r="N80" s="132"/>
      <c r="Q80" s="85">
        <v>1.26</v>
      </c>
      <c r="R80" s="85">
        <v>0.85</v>
      </c>
      <c r="T80" s="85">
        <v>0.85</v>
      </c>
      <c r="U80" s="85">
        <v>0.75</v>
      </c>
      <c r="Z80" s="86"/>
      <c r="AD80" s="85">
        <v>16</v>
      </c>
    </row>
    <row r="81" spans="1:31" hidden="1">
      <c r="A81" s="82" t="s">
        <v>53</v>
      </c>
      <c r="B81" s="52" t="s">
        <v>133</v>
      </c>
      <c r="C81" s="53" t="s">
        <v>124</v>
      </c>
      <c r="D81" s="271">
        <v>0.26100000000000001</v>
      </c>
      <c r="E81" s="271"/>
      <c r="F81" s="249" t="s">
        <v>13</v>
      </c>
      <c r="G81" s="115"/>
      <c r="I81" s="216"/>
      <c r="J81" s="128"/>
      <c r="K81" s="129"/>
      <c r="L81" s="130"/>
      <c r="M81" s="131"/>
      <c r="N81" s="132"/>
      <c r="Z81" s="86"/>
    </row>
    <row r="82" spans="1:31">
      <c r="A82" s="82" t="s">
        <v>53</v>
      </c>
      <c r="B82" s="52" t="s">
        <v>134</v>
      </c>
      <c r="C82" s="53" t="s">
        <v>124</v>
      </c>
      <c r="D82" s="271">
        <v>3.9910000000000001</v>
      </c>
      <c r="E82" s="271"/>
      <c r="F82" s="249" t="s">
        <v>13</v>
      </c>
      <c r="G82" s="115"/>
      <c r="I82" s="216"/>
      <c r="J82" s="128"/>
      <c r="K82" s="129"/>
      <c r="L82" s="130"/>
      <c r="M82" s="131"/>
      <c r="N82" s="132"/>
      <c r="Q82" s="85">
        <v>2.12</v>
      </c>
      <c r="R82" s="85">
        <v>2.25</v>
      </c>
      <c r="T82" s="85">
        <v>1.75</v>
      </c>
      <c r="U82" s="85">
        <v>2</v>
      </c>
      <c r="V82" s="85">
        <v>2.72</v>
      </c>
      <c r="X82" s="85">
        <v>1.86</v>
      </c>
      <c r="Z82" s="86">
        <f t="shared" ref="Z82:Z89" si="4">AVERAGE(V82,W82,X82)</f>
        <v>2.29</v>
      </c>
      <c r="AD82" s="85">
        <v>12</v>
      </c>
    </row>
    <row r="83" spans="1:31">
      <c r="A83" s="82" t="s">
        <v>53</v>
      </c>
      <c r="B83" s="52" t="s">
        <v>361</v>
      </c>
      <c r="C83" s="53" t="s">
        <v>6</v>
      </c>
      <c r="D83" s="76">
        <v>22</v>
      </c>
      <c r="E83" s="76"/>
      <c r="F83" s="249" t="s">
        <v>13</v>
      </c>
      <c r="G83" s="115"/>
      <c r="I83" s="216"/>
      <c r="J83" s="128"/>
      <c r="K83" s="129"/>
      <c r="L83" s="130"/>
      <c r="M83" s="131"/>
      <c r="N83" s="132"/>
      <c r="Q83" s="85">
        <v>2.83</v>
      </c>
      <c r="R83" s="85">
        <v>2.85</v>
      </c>
      <c r="T83" s="85">
        <v>2.25</v>
      </c>
      <c r="U83" s="85">
        <v>2.6</v>
      </c>
      <c r="V83" s="85">
        <v>3.79</v>
      </c>
      <c r="W83" s="85">
        <v>4.4800000000000004</v>
      </c>
      <c r="X83" s="85">
        <v>2.95</v>
      </c>
      <c r="Z83" s="86">
        <f t="shared" si="4"/>
        <v>3.7399999999999998</v>
      </c>
      <c r="AD83" s="85">
        <v>11</v>
      </c>
    </row>
    <row r="84" spans="1:31">
      <c r="A84" s="82" t="s">
        <v>53</v>
      </c>
      <c r="B84" s="52" t="s">
        <v>361</v>
      </c>
      <c r="C84" s="53" t="s">
        <v>6</v>
      </c>
      <c r="D84" s="76">
        <v>0</v>
      </c>
      <c r="E84" s="76"/>
      <c r="F84" s="249" t="s">
        <v>13</v>
      </c>
      <c r="G84" s="115"/>
      <c r="I84" s="216"/>
      <c r="J84" s="128"/>
      <c r="K84" s="129"/>
      <c r="L84" s="130"/>
      <c r="M84" s="131"/>
      <c r="N84" s="132"/>
      <c r="Q84" s="85">
        <v>3.94</v>
      </c>
      <c r="R84" s="85">
        <v>3.45</v>
      </c>
      <c r="T84" s="85">
        <v>3.5</v>
      </c>
      <c r="U84" s="85">
        <v>3.75</v>
      </c>
      <c r="V84" s="85">
        <v>4.6399999999999997</v>
      </c>
      <c r="W84" s="85">
        <v>6.65</v>
      </c>
      <c r="X84" s="85">
        <v>4.03</v>
      </c>
      <c r="Z84" s="86">
        <f t="shared" si="4"/>
        <v>5.1066666666666665</v>
      </c>
    </row>
    <row r="85" spans="1:31">
      <c r="A85" s="82" t="s">
        <v>53</v>
      </c>
      <c r="B85" s="52" t="s">
        <v>362</v>
      </c>
      <c r="C85" s="53" t="s">
        <v>6</v>
      </c>
      <c r="D85" s="76">
        <v>78</v>
      </c>
      <c r="E85" s="76"/>
      <c r="F85" s="249" t="s">
        <v>13</v>
      </c>
      <c r="G85" s="115"/>
      <c r="I85" s="216"/>
      <c r="J85" s="128"/>
      <c r="K85" s="129"/>
      <c r="L85" s="130"/>
      <c r="M85" s="131"/>
      <c r="N85" s="132"/>
      <c r="Q85" s="85">
        <v>1.87</v>
      </c>
      <c r="T85" s="85">
        <v>0.75</v>
      </c>
      <c r="U85" s="85">
        <v>0.85</v>
      </c>
      <c r="X85" s="85">
        <v>1.64</v>
      </c>
      <c r="Z85" s="86">
        <f t="shared" si="4"/>
        <v>1.64</v>
      </c>
      <c r="AD85" s="85" t="e">
        <f>#REF!*AD62</f>
        <v>#REF!</v>
      </c>
      <c r="AE85" s="85" t="e">
        <f>#REF!*AE62</f>
        <v>#REF!</v>
      </c>
    </row>
    <row r="86" spans="1:31">
      <c r="A86" s="82" t="s">
        <v>53</v>
      </c>
      <c r="B86" s="52" t="s">
        <v>362</v>
      </c>
      <c r="C86" s="53" t="s">
        <v>6</v>
      </c>
      <c r="D86" s="76">
        <v>0</v>
      </c>
      <c r="E86" s="76"/>
      <c r="F86" s="249" t="s">
        <v>13</v>
      </c>
      <c r="G86" s="115"/>
      <c r="I86" s="216"/>
      <c r="J86" s="128"/>
      <c r="K86" s="129"/>
      <c r="L86" s="130"/>
      <c r="M86" s="131"/>
      <c r="N86" s="132"/>
      <c r="T86" s="85">
        <v>108</v>
      </c>
      <c r="U86" s="85">
        <v>85</v>
      </c>
      <c r="V86" s="85">
        <v>150.58000000000001</v>
      </c>
      <c r="Z86" s="86">
        <f t="shared" si="4"/>
        <v>150.58000000000001</v>
      </c>
      <c r="AD86" s="85" t="e">
        <f>AD85+AE85</f>
        <v>#REF!</v>
      </c>
    </row>
    <row r="87" spans="1:31">
      <c r="A87" s="82" t="s">
        <v>53</v>
      </c>
      <c r="B87" s="52" t="s">
        <v>135</v>
      </c>
      <c r="C87" s="53" t="s">
        <v>124</v>
      </c>
      <c r="D87" s="271">
        <v>5.6689999999999996</v>
      </c>
      <c r="E87" s="271"/>
      <c r="F87" s="249" t="s">
        <v>13</v>
      </c>
      <c r="G87" s="115"/>
      <c r="I87" s="216"/>
      <c r="J87" s="128"/>
      <c r="K87" s="129"/>
      <c r="L87" s="130"/>
      <c r="M87" s="131"/>
      <c r="N87" s="132"/>
      <c r="Q87" s="85">
        <v>60.6</v>
      </c>
      <c r="R87" s="85">
        <v>65</v>
      </c>
      <c r="T87" s="85">
        <v>45</v>
      </c>
      <c r="U87" s="85">
        <v>55</v>
      </c>
      <c r="V87" s="85">
        <v>81.97</v>
      </c>
      <c r="Z87" s="86">
        <f t="shared" si="4"/>
        <v>81.97</v>
      </c>
    </row>
    <row r="88" spans="1:31">
      <c r="A88" s="82" t="s">
        <v>53</v>
      </c>
      <c r="B88" s="52" t="s">
        <v>363</v>
      </c>
      <c r="C88" s="53" t="s">
        <v>124</v>
      </c>
      <c r="D88" s="271">
        <v>4.1000000000000002E-2</v>
      </c>
      <c r="E88" s="271"/>
      <c r="F88" s="249" t="s">
        <v>13</v>
      </c>
      <c r="G88" s="115"/>
      <c r="I88" s="216"/>
      <c r="J88" s="128"/>
      <c r="K88" s="129"/>
      <c r="L88" s="130"/>
      <c r="M88" s="131"/>
      <c r="N88" s="132"/>
      <c r="T88" s="85">
        <v>2.5</v>
      </c>
      <c r="U88" s="85">
        <v>2.5</v>
      </c>
      <c r="V88" s="85">
        <v>3.71</v>
      </c>
      <c r="X88" s="85">
        <v>2.85</v>
      </c>
      <c r="Z88" s="86">
        <f t="shared" si="4"/>
        <v>3.2800000000000002</v>
      </c>
    </row>
    <row r="89" spans="1:31">
      <c r="A89" s="82" t="s">
        <v>53</v>
      </c>
      <c r="B89" s="52" t="s">
        <v>136</v>
      </c>
      <c r="C89" s="53" t="s">
        <v>15</v>
      </c>
      <c r="D89" s="76">
        <v>1663</v>
      </c>
      <c r="E89" s="76"/>
      <c r="F89" s="249" t="s">
        <v>13</v>
      </c>
      <c r="G89" s="115"/>
      <c r="I89" s="216"/>
      <c r="J89" s="128"/>
      <c r="K89" s="129"/>
      <c r="L89" s="130"/>
      <c r="M89" s="131"/>
      <c r="N89" s="132"/>
      <c r="Q89" s="85">
        <v>1.87</v>
      </c>
      <c r="T89" s="85">
        <v>0.75</v>
      </c>
      <c r="U89" s="85">
        <v>0.85</v>
      </c>
      <c r="X89" s="85">
        <v>1.64</v>
      </c>
      <c r="Z89" s="86">
        <f t="shared" si="4"/>
        <v>1.64</v>
      </c>
      <c r="AD89" s="85" t="e">
        <f>#REF!*AD63</f>
        <v>#REF!</v>
      </c>
      <c r="AE89" s="85" t="e">
        <f>#REF!*AE63</f>
        <v>#REF!</v>
      </c>
    </row>
    <row r="90" spans="1:31">
      <c r="A90" s="82" t="s">
        <v>53</v>
      </c>
      <c r="B90" s="52" t="s">
        <v>138</v>
      </c>
      <c r="C90" s="53" t="s">
        <v>124</v>
      </c>
      <c r="D90" s="271">
        <v>0.19</v>
      </c>
      <c r="E90" s="271"/>
      <c r="F90" s="249" t="s">
        <v>13</v>
      </c>
      <c r="G90" s="115"/>
      <c r="I90" s="216"/>
      <c r="J90" s="128"/>
      <c r="K90" s="129"/>
      <c r="L90" s="130"/>
      <c r="M90" s="131"/>
      <c r="N90" s="132"/>
      <c r="Z90" s="86"/>
    </row>
    <row r="91" spans="1:31">
      <c r="A91" s="82" t="s">
        <v>53</v>
      </c>
      <c r="B91" s="52" t="s">
        <v>137</v>
      </c>
      <c r="C91" s="53" t="s">
        <v>124</v>
      </c>
      <c r="D91" s="271">
        <v>1.157</v>
      </c>
      <c r="E91" s="271"/>
      <c r="F91" s="249" t="s">
        <v>13</v>
      </c>
      <c r="G91" s="115"/>
      <c r="I91" s="216"/>
      <c r="J91" s="128"/>
      <c r="K91" s="129"/>
      <c r="L91" s="130"/>
      <c r="M91" s="131"/>
      <c r="N91" s="132"/>
      <c r="Z91" s="86"/>
    </row>
    <row r="92" spans="1:31">
      <c r="A92" s="82" t="s">
        <v>53</v>
      </c>
      <c r="B92" s="52" t="s">
        <v>139</v>
      </c>
      <c r="C92" s="53" t="s">
        <v>6</v>
      </c>
      <c r="D92" s="76">
        <v>1556</v>
      </c>
      <c r="E92" s="76"/>
      <c r="F92" s="249" t="s">
        <v>13</v>
      </c>
      <c r="G92" s="115"/>
      <c r="I92" s="216"/>
      <c r="J92" s="128"/>
      <c r="K92" s="129"/>
      <c r="L92" s="130"/>
      <c r="M92" s="131"/>
      <c r="N92" s="132"/>
      <c r="Z92" s="86"/>
    </row>
    <row r="93" spans="1:31">
      <c r="A93" s="82"/>
      <c r="B93" s="52"/>
      <c r="C93" s="53"/>
      <c r="D93" s="76"/>
      <c r="E93" s="76"/>
      <c r="F93" s="248"/>
      <c r="G93" s="115"/>
      <c r="I93" s="216"/>
      <c r="J93" s="128"/>
      <c r="K93" s="129"/>
      <c r="L93" s="130"/>
      <c r="M93" s="131"/>
      <c r="N93" s="132"/>
      <c r="Z93" s="86"/>
    </row>
    <row r="94" spans="1:31" ht="15.75">
      <c r="A94" s="207" t="s">
        <v>40</v>
      </c>
      <c r="B94" s="208" t="s">
        <v>38</v>
      </c>
      <c r="C94" s="53" t="s">
        <v>15</v>
      </c>
      <c r="D94" s="76"/>
      <c r="E94" s="76"/>
      <c r="F94" s="248">
        <f>(ROUND(E94,0))*D94</f>
        <v>0</v>
      </c>
      <c r="G94" s="115"/>
      <c r="I94" s="216"/>
      <c r="J94" s="128"/>
      <c r="K94" s="129"/>
      <c r="L94" s="130"/>
      <c r="M94" s="131"/>
      <c r="N94" s="132"/>
      <c r="Z94" s="86"/>
    </row>
    <row r="95" spans="1:31" ht="15.75">
      <c r="A95" s="207" t="s">
        <v>41</v>
      </c>
      <c r="B95" s="208" t="s">
        <v>39</v>
      </c>
      <c r="C95" s="53" t="s">
        <v>15</v>
      </c>
      <c r="D95" s="76"/>
      <c r="E95" s="76"/>
      <c r="F95" s="248">
        <f>(ROUND(E95,0))*D95</f>
        <v>0</v>
      </c>
      <c r="G95" s="115"/>
      <c r="I95" s="216"/>
      <c r="J95" s="128"/>
      <c r="K95" s="129"/>
      <c r="L95" s="130"/>
      <c r="M95" s="131"/>
      <c r="N95" s="132"/>
      <c r="Z95" s="86"/>
    </row>
    <row r="96" spans="1:31">
      <c r="A96" s="81"/>
      <c r="B96" s="52"/>
      <c r="C96" s="53"/>
      <c r="D96" s="76"/>
      <c r="E96" s="76"/>
      <c r="F96" s="248"/>
      <c r="G96" s="115"/>
      <c r="I96" s="216"/>
      <c r="J96" s="128"/>
      <c r="K96" s="129"/>
      <c r="L96" s="130"/>
      <c r="M96" s="131"/>
      <c r="N96" s="132"/>
      <c r="Z96" s="86"/>
    </row>
    <row r="97" spans="1:27">
      <c r="A97" s="81" t="s">
        <v>180</v>
      </c>
      <c r="B97" s="206" t="s">
        <v>140</v>
      </c>
      <c r="C97" s="53" t="s">
        <v>15</v>
      </c>
      <c r="D97" s="76">
        <v>3135</v>
      </c>
      <c r="E97" s="76"/>
      <c r="F97" s="248">
        <f t="shared" ref="F97:F113" si="5">ROUND(E97*D97,0)</f>
        <v>0</v>
      </c>
      <c r="G97" s="115"/>
      <c r="I97" s="216"/>
      <c r="J97" s="128"/>
      <c r="K97" s="129"/>
      <c r="L97" s="130"/>
      <c r="M97" s="131"/>
      <c r="N97" s="132"/>
      <c r="Z97" s="86"/>
    </row>
    <row r="98" spans="1:27">
      <c r="A98" s="81" t="s">
        <v>181</v>
      </c>
      <c r="B98" s="206" t="s">
        <v>141</v>
      </c>
      <c r="C98" s="53" t="s">
        <v>15</v>
      </c>
      <c r="D98" s="76">
        <v>162</v>
      </c>
      <c r="E98" s="76"/>
      <c r="F98" s="248">
        <f t="shared" si="5"/>
        <v>0</v>
      </c>
      <c r="G98" s="115"/>
      <c r="I98" s="216"/>
      <c r="J98" s="128"/>
      <c r="K98" s="129"/>
      <c r="L98" s="130"/>
      <c r="M98" s="131"/>
      <c r="N98" s="132"/>
      <c r="Z98" s="86"/>
    </row>
    <row r="99" spans="1:27">
      <c r="A99" s="81" t="s">
        <v>182</v>
      </c>
      <c r="B99" s="206" t="s">
        <v>142</v>
      </c>
      <c r="C99" s="53" t="s">
        <v>15</v>
      </c>
      <c r="D99" s="76">
        <v>808</v>
      </c>
      <c r="E99" s="76"/>
      <c r="F99" s="248">
        <f t="shared" si="5"/>
        <v>0</v>
      </c>
      <c r="G99" s="115"/>
      <c r="I99" s="216"/>
      <c r="J99" s="128"/>
      <c r="K99" s="129"/>
      <c r="L99" s="130"/>
      <c r="M99" s="131"/>
      <c r="N99" s="132"/>
      <c r="Z99" s="86"/>
    </row>
    <row r="100" spans="1:27">
      <c r="A100" s="81" t="s">
        <v>183</v>
      </c>
      <c r="B100" s="52" t="s">
        <v>143</v>
      </c>
      <c r="C100" s="53" t="s">
        <v>124</v>
      </c>
      <c r="D100" s="271">
        <v>0.26100000000000001</v>
      </c>
      <c r="E100" s="271"/>
      <c r="F100" s="248">
        <f t="shared" si="5"/>
        <v>0</v>
      </c>
      <c r="G100" s="115"/>
      <c r="I100" s="216"/>
      <c r="J100" s="128"/>
      <c r="K100" s="129"/>
      <c r="L100" s="130"/>
      <c r="M100" s="131"/>
      <c r="N100" s="132"/>
      <c r="Z100" s="86"/>
    </row>
    <row r="101" spans="1:27">
      <c r="A101" s="81" t="s">
        <v>185</v>
      </c>
      <c r="B101" s="52" t="s">
        <v>364</v>
      </c>
      <c r="C101" s="53" t="s">
        <v>6</v>
      </c>
      <c r="D101" s="76">
        <v>22</v>
      </c>
      <c r="E101" s="76"/>
      <c r="F101" s="248">
        <f t="shared" si="5"/>
        <v>0</v>
      </c>
      <c r="G101" s="115"/>
      <c r="I101" s="216"/>
      <c r="J101" s="128"/>
      <c r="K101" s="129"/>
      <c r="L101" s="130"/>
      <c r="M101" s="131"/>
      <c r="N101" s="132"/>
      <c r="Z101" s="86"/>
    </row>
    <row r="102" spans="1:27">
      <c r="A102" s="81" t="s">
        <v>186</v>
      </c>
      <c r="B102" s="52" t="s">
        <v>365</v>
      </c>
      <c r="C102" s="53" t="s">
        <v>6</v>
      </c>
      <c r="D102" s="76">
        <v>78</v>
      </c>
      <c r="E102" s="76"/>
      <c r="F102" s="248">
        <f t="shared" si="5"/>
        <v>0</v>
      </c>
      <c r="G102" s="115"/>
      <c r="I102" s="216"/>
      <c r="J102" s="128"/>
      <c r="K102" s="129"/>
      <c r="L102" s="130"/>
      <c r="M102" s="131"/>
      <c r="N102" s="132"/>
      <c r="Z102" s="86"/>
    </row>
    <row r="103" spans="1:27" ht="15.75">
      <c r="A103" s="81" t="s">
        <v>187</v>
      </c>
      <c r="B103" s="206" t="s">
        <v>145</v>
      </c>
      <c r="C103" s="53" t="s">
        <v>15</v>
      </c>
      <c r="D103" s="76">
        <v>1663</v>
      </c>
      <c r="E103" s="76"/>
      <c r="F103" s="248">
        <f t="shared" si="5"/>
        <v>0</v>
      </c>
      <c r="G103" s="171"/>
      <c r="H103" s="229"/>
      <c r="I103" s="133" t="s">
        <v>13</v>
      </c>
      <c r="Z103" s="86"/>
    </row>
    <row r="104" spans="1:27">
      <c r="A104" s="81" t="s">
        <v>184</v>
      </c>
      <c r="B104" s="52" t="s">
        <v>144</v>
      </c>
      <c r="C104" s="53" t="s">
        <v>124</v>
      </c>
      <c r="D104" s="271">
        <v>0.19</v>
      </c>
      <c r="E104" s="271"/>
      <c r="F104" s="248">
        <f t="shared" si="5"/>
        <v>0</v>
      </c>
      <c r="G104" s="115"/>
      <c r="I104" s="133" t="s">
        <v>13</v>
      </c>
      <c r="Z104" s="86"/>
    </row>
    <row r="105" spans="1:27">
      <c r="A105" s="81" t="s">
        <v>295</v>
      </c>
      <c r="B105" s="261" t="s">
        <v>296</v>
      </c>
      <c r="C105" s="53" t="s">
        <v>15</v>
      </c>
      <c r="D105" s="76">
        <v>2082</v>
      </c>
      <c r="E105" s="76"/>
      <c r="F105" s="248">
        <f t="shared" si="5"/>
        <v>0</v>
      </c>
      <c r="G105" s="115"/>
      <c r="Z105" s="86"/>
    </row>
    <row r="106" spans="1:27" ht="24.95" customHeight="1" thickBot="1">
      <c r="A106" s="81" t="s">
        <v>300</v>
      </c>
      <c r="B106" s="261" t="s">
        <v>301</v>
      </c>
      <c r="C106" s="53" t="s">
        <v>6</v>
      </c>
      <c r="D106" s="76">
        <v>35</v>
      </c>
      <c r="E106" s="76"/>
      <c r="F106" s="248">
        <f t="shared" si="5"/>
        <v>0</v>
      </c>
      <c r="G106" s="209"/>
      <c r="H106" s="227"/>
      <c r="I106" s="89" t="s">
        <v>24</v>
      </c>
      <c r="J106" s="90" t="s">
        <v>4</v>
      </c>
      <c r="K106" s="119" t="s">
        <v>4</v>
      </c>
      <c r="L106" s="90" t="s">
        <v>24</v>
      </c>
      <c r="M106" s="90" t="s">
        <v>4</v>
      </c>
      <c r="N106" s="119" t="s">
        <v>4</v>
      </c>
      <c r="Z106" s="86"/>
    </row>
    <row r="107" spans="1:27" ht="15.75">
      <c r="A107" s="81" t="s">
        <v>302</v>
      </c>
      <c r="B107" s="261" t="s">
        <v>303</v>
      </c>
      <c r="C107" s="53" t="s">
        <v>6</v>
      </c>
      <c r="D107" s="76">
        <v>35</v>
      </c>
      <c r="E107" s="76"/>
      <c r="F107" s="248">
        <f t="shared" si="5"/>
        <v>0</v>
      </c>
      <c r="G107" s="115"/>
      <c r="I107" s="87"/>
      <c r="J107" s="87"/>
      <c r="K107" s="89"/>
      <c r="L107" s="135"/>
      <c r="M107" s="87"/>
      <c r="N107" s="89"/>
      <c r="T107" s="85">
        <v>640</v>
      </c>
      <c r="Z107" s="86"/>
    </row>
    <row r="108" spans="1:27" ht="15.75">
      <c r="A108" s="81" t="s">
        <v>304</v>
      </c>
      <c r="B108" s="206" t="s">
        <v>305</v>
      </c>
      <c r="C108" s="53" t="s">
        <v>124</v>
      </c>
      <c r="D108" s="271">
        <v>5.9029999999999996</v>
      </c>
      <c r="E108" s="271"/>
      <c r="F108" s="248">
        <f t="shared" si="5"/>
        <v>0</v>
      </c>
      <c r="G108" s="115"/>
      <c r="I108" s="87"/>
      <c r="J108" s="87"/>
      <c r="K108" s="89"/>
      <c r="L108" s="135"/>
      <c r="M108" s="87"/>
      <c r="N108" s="89"/>
      <c r="T108" s="85">
        <v>560</v>
      </c>
      <c r="U108" s="85">
        <v>1000</v>
      </c>
      <c r="V108" s="85">
        <v>925.83</v>
      </c>
      <c r="X108" s="85">
        <v>980.26</v>
      </c>
      <c r="Z108" s="86">
        <f t="shared" ref="Z108:Z113" si="6">AVERAGE(V108,W108,X108)</f>
        <v>953.04500000000007</v>
      </c>
      <c r="AA108" s="85" t="s">
        <v>42</v>
      </c>
    </row>
    <row r="109" spans="1:27" ht="15.75">
      <c r="A109" s="81" t="s">
        <v>306</v>
      </c>
      <c r="B109" s="206" t="s">
        <v>307</v>
      </c>
      <c r="C109" s="53" t="s">
        <v>124</v>
      </c>
      <c r="D109" s="271">
        <v>0.23499999999999999</v>
      </c>
      <c r="E109" s="271"/>
      <c r="F109" s="248">
        <f t="shared" si="5"/>
        <v>0</v>
      </c>
      <c r="G109" s="115"/>
      <c r="I109" s="87"/>
      <c r="J109" s="87"/>
      <c r="K109" s="89"/>
      <c r="L109" s="135"/>
      <c r="M109" s="87"/>
      <c r="N109" s="89"/>
      <c r="T109" s="85">
        <v>1</v>
      </c>
      <c r="X109" s="85">
        <v>1.17</v>
      </c>
      <c r="Z109" s="86">
        <f t="shared" si="6"/>
        <v>1.17</v>
      </c>
    </row>
    <row r="110" spans="1:27">
      <c r="A110" s="81" t="s">
        <v>311</v>
      </c>
      <c r="B110" s="52" t="s">
        <v>308</v>
      </c>
      <c r="C110" s="53" t="s">
        <v>124</v>
      </c>
      <c r="D110" s="271">
        <v>3.9910000000000001</v>
      </c>
      <c r="E110" s="271"/>
      <c r="F110" s="248">
        <f t="shared" si="5"/>
        <v>0</v>
      </c>
      <c r="G110" s="115"/>
      <c r="I110" s="216">
        <v>3713.82</v>
      </c>
      <c r="J110" s="92">
        <f>+I110*E126</f>
        <v>0</v>
      </c>
      <c r="K110" s="93" t="e">
        <f>+#REF!*I110</f>
        <v>#REF!</v>
      </c>
      <c r="L110" s="94">
        <v>2853.13</v>
      </c>
      <c r="M110" s="95">
        <f>+L110*E126</f>
        <v>0</v>
      </c>
      <c r="N110" s="96" t="e">
        <f>+#REF!*L110</f>
        <v>#REF!</v>
      </c>
      <c r="O110" s="138"/>
      <c r="Q110" s="85">
        <v>1666.54</v>
      </c>
      <c r="R110" s="85">
        <v>2014</v>
      </c>
      <c r="S110" s="85">
        <v>344</v>
      </c>
      <c r="T110" s="85">
        <v>2800</v>
      </c>
      <c r="U110" s="85">
        <v>2500</v>
      </c>
      <c r="V110" s="85">
        <v>3902.5</v>
      </c>
      <c r="X110" s="85">
        <v>4254</v>
      </c>
      <c r="Z110" s="86">
        <f t="shared" si="6"/>
        <v>4078.25</v>
      </c>
    </row>
    <row r="111" spans="1:27">
      <c r="A111" s="81" t="s">
        <v>312</v>
      </c>
      <c r="B111" s="206" t="s">
        <v>309</v>
      </c>
      <c r="C111" s="53" t="s">
        <v>124</v>
      </c>
      <c r="D111" s="271">
        <v>5.6689999999999996</v>
      </c>
      <c r="E111" s="271"/>
      <c r="F111" s="248">
        <f t="shared" si="5"/>
        <v>0</v>
      </c>
      <c r="G111" s="115"/>
      <c r="I111" s="216">
        <v>3000</v>
      </c>
      <c r="J111" s="92" t="e">
        <f>+I111*#REF!</f>
        <v>#REF!</v>
      </c>
      <c r="K111" s="93" t="e">
        <f>+#REF!*I111</f>
        <v>#REF!</v>
      </c>
      <c r="L111" s="94">
        <v>1565.77</v>
      </c>
      <c r="M111" s="95" t="e">
        <f>+L111*#REF!</f>
        <v>#REF!</v>
      </c>
      <c r="N111" s="96" t="e">
        <f>+#REF!*L111</f>
        <v>#REF!</v>
      </c>
      <c r="Q111" s="85">
        <v>2020.05</v>
      </c>
      <c r="R111" s="85">
        <v>2403</v>
      </c>
      <c r="S111" s="85">
        <v>0</v>
      </c>
      <c r="T111" s="85">
        <v>2900</v>
      </c>
      <c r="U111" s="85">
        <v>2800</v>
      </c>
      <c r="V111" s="85">
        <v>4216.67</v>
      </c>
      <c r="X111" s="85">
        <v>4591.57</v>
      </c>
      <c r="Z111" s="86">
        <f t="shared" si="6"/>
        <v>4404.12</v>
      </c>
    </row>
    <row r="112" spans="1:27">
      <c r="A112" s="81" t="s">
        <v>367</v>
      </c>
      <c r="B112" s="206" t="s">
        <v>366</v>
      </c>
      <c r="C112" s="53" t="s">
        <v>124</v>
      </c>
      <c r="D112" s="271">
        <v>4.1000000000000002E-2</v>
      </c>
      <c r="E112" s="271"/>
      <c r="F112" s="248">
        <f t="shared" si="5"/>
        <v>0</v>
      </c>
      <c r="G112" s="115"/>
      <c r="I112" s="216"/>
      <c r="J112" s="92"/>
      <c r="K112" s="93"/>
      <c r="L112" s="94"/>
      <c r="M112" s="95"/>
      <c r="N112" s="96"/>
      <c r="S112" s="85">
        <v>0</v>
      </c>
      <c r="T112" s="85">
        <v>4100</v>
      </c>
      <c r="U112" s="85">
        <v>4000</v>
      </c>
      <c r="V112" s="85">
        <v>5118.33</v>
      </c>
      <c r="Z112" s="86">
        <f t="shared" si="6"/>
        <v>5118.33</v>
      </c>
    </row>
    <row r="113" spans="1:26">
      <c r="A113" s="81" t="s">
        <v>313</v>
      </c>
      <c r="B113" s="52" t="s">
        <v>310</v>
      </c>
      <c r="C113" s="53" t="s">
        <v>124</v>
      </c>
      <c r="D113" s="271">
        <v>1.157</v>
      </c>
      <c r="E113" s="271"/>
      <c r="F113" s="248">
        <f t="shared" si="5"/>
        <v>0</v>
      </c>
      <c r="G113" s="115"/>
      <c r="I113" s="216"/>
      <c r="J113" s="92"/>
      <c r="K113" s="93"/>
      <c r="L113" s="94"/>
      <c r="M113" s="95"/>
      <c r="N113" s="96"/>
      <c r="Q113" s="85">
        <v>3939.09</v>
      </c>
      <c r="S113" s="85">
        <v>0</v>
      </c>
      <c r="T113" s="85">
        <v>4500</v>
      </c>
      <c r="U113" s="85">
        <v>4000</v>
      </c>
      <c r="V113" s="85">
        <v>5874.67</v>
      </c>
      <c r="Z113" s="86">
        <f t="shared" si="6"/>
        <v>5874.67</v>
      </c>
    </row>
    <row r="114" spans="1:26" ht="15.75">
      <c r="A114" s="207"/>
      <c r="B114" s="208"/>
      <c r="C114" s="53"/>
      <c r="D114" s="76"/>
      <c r="E114" s="76"/>
      <c r="F114" s="248"/>
      <c r="G114" s="115"/>
      <c r="I114" s="216"/>
      <c r="J114" s="92"/>
      <c r="K114" s="93"/>
      <c r="L114" s="94"/>
      <c r="M114" s="95"/>
      <c r="N114" s="96"/>
      <c r="T114" s="85">
        <v>1800</v>
      </c>
      <c r="U114" s="85">
        <v>1500</v>
      </c>
      <c r="Z114" s="86"/>
    </row>
    <row r="115" spans="1:26">
      <c r="A115" s="58"/>
      <c r="B115" s="59"/>
      <c r="C115" s="60"/>
      <c r="D115" s="61"/>
      <c r="E115" s="61"/>
      <c r="F115" s="239"/>
      <c r="G115" s="115"/>
      <c r="I115" s="216"/>
      <c r="J115" s="92"/>
      <c r="K115" s="93"/>
      <c r="L115" s="94"/>
      <c r="M115" s="95"/>
      <c r="N115" s="96"/>
      <c r="T115" s="85">
        <v>1400</v>
      </c>
      <c r="U115" s="85">
        <v>2000</v>
      </c>
      <c r="V115" s="85">
        <v>3473.33</v>
      </c>
      <c r="Z115" s="86">
        <f>AVERAGE(V115,W115,X115)</f>
        <v>3473.33</v>
      </c>
    </row>
    <row r="116" spans="1:26">
      <c r="A116" s="277" t="s">
        <v>54</v>
      </c>
      <c r="B116" s="278"/>
      <c r="C116" s="279"/>
      <c r="D116" s="67"/>
      <c r="E116" s="67"/>
      <c r="F116" s="240"/>
      <c r="G116" s="115"/>
      <c r="I116" s="216"/>
      <c r="J116" s="92"/>
      <c r="K116" s="93"/>
      <c r="L116" s="94"/>
      <c r="M116" s="95"/>
      <c r="N116" s="96"/>
      <c r="T116" s="85">
        <v>2100</v>
      </c>
      <c r="U116" s="85">
        <v>2000</v>
      </c>
      <c r="Z116" s="86"/>
    </row>
    <row r="117" spans="1:26" ht="15.75" thickBot="1">
      <c r="A117" s="280" t="s">
        <v>55</v>
      </c>
      <c r="B117" s="281"/>
      <c r="C117" s="282"/>
      <c r="D117" s="64"/>
      <c r="E117" s="64"/>
      <c r="F117" s="241"/>
      <c r="G117" s="115"/>
      <c r="I117" s="216"/>
      <c r="J117" s="92"/>
      <c r="K117" s="93"/>
      <c r="L117" s="94"/>
      <c r="M117" s="95"/>
      <c r="N117" s="96"/>
      <c r="Z117" s="86"/>
    </row>
    <row r="118" spans="1:26" ht="16.5" thickBot="1">
      <c r="A118" s="326" t="s">
        <v>473</v>
      </c>
      <c r="B118" s="327"/>
      <c r="C118" s="108"/>
      <c r="D118" s="84"/>
      <c r="E118" s="84"/>
      <c r="F118" s="251">
        <f>SUM(F60:F75,F97:F113)</f>
        <v>0</v>
      </c>
      <c r="G118" s="115"/>
      <c r="I118" s="216"/>
      <c r="J118" s="92"/>
      <c r="K118" s="93"/>
      <c r="L118" s="94"/>
      <c r="M118" s="95"/>
      <c r="N118" s="96"/>
      <c r="T118" s="85">
        <v>3600</v>
      </c>
      <c r="U118" s="85">
        <v>2800</v>
      </c>
      <c r="Z118" s="86"/>
    </row>
    <row r="119" spans="1:26">
      <c r="A119" s="134"/>
      <c r="B119" s="28"/>
      <c r="C119" s="27"/>
      <c r="D119" s="28"/>
      <c r="E119" s="28"/>
      <c r="F119" s="238"/>
      <c r="G119" s="115"/>
      <c r="I119" s="216">
        <v>86.11</v>
      </c>
      <c r="J119" s="92" t="e">
        <f>+I119*#REF!</f>
        <v>#REF!</v>
      </c>
      <c r="K119" s="93" t="e">
        <f>+#REF!*I119</f>
        <v>#REF!</v>
      </c>
      <c r="L119" s="94">
        <v>29.52</v>
      </c>
      <c r="M119" s="95" t="e">
        <f>+L119*#REF!</f>
        <v>#REF!</v>
      </c>
      <c r="N119" s="96" t="e">
        <f>+#REF!*L119</f>
        <v>#REF!</v>
      </c>
      <c r="Q119" s="85">
        <v>1111.03</v>
      </c>
      <c r="R119" s="85">
        <v>1017</v>
      </c>
      <c r="T119" s="85">
        <v>2200</v>
      </c>
      <c r="U119" s="85">
        <v>1900</v>
      </c>
      <c r="V119" s="85">
        <v>3063.33</v>
      </c>
      <c r="X119" s="85">
        <v>4014.91</v>
      </c>
      <c r="Z119" s="86">
        <f>AVERAGE(V119,W119,X119)</f>
        <v>3539.12</v>
      </c>
    </row>
    <row r="120" spans="1:26" ht="16.5" thickBot="1">
      <c r="A120" s="118" t="s">
        <v>316</v>
      </c>
      <c r="B120" s="28"/>
      <c r="C120" s="27"/>
      <c r="D120" s="28"/>
      <c r="E120" s="28"/>
      <c r="F120" s="238"/>
      <c r="G120" s="115"/>
      <c r="I120" s="216"/>
      <c r="J120" s="92"/>
      <c r="K120" s="93"/>
      <c r="L120" s="94"/>
      <c r="M120" s="95"/>
      <c r="N120" s="96"/>
      <c r="R120" s="85">
        <v>569</v>
      </c>
      <c r="T120" s="85">
        <v>2000</v>
      </c>
      <c r="U120" s="85">
        <v>1900</v>
      </c>
      <c r="Z120" s="86"/>
    </row>
    <row r="121" spans="1:26" ht="16.5" thickBot="1">
      <c r="A121" s="203" t="s">
        <v>7</v>
      </c>
      <c r="B121" s="204" t="s">
        <v>287</v>
      </c>
      <c r="C121" s="205" t="s">
        <v>2</v>
      </c>
      <c r="D121" s="204" t="s">
        <v>1</v>
      </c>
      <c r="E121" s="204" t="s">
        <v>24</v>
      </c>
      <c r="F121" s="246" t="s">
        <v>4</v>
      </c>
      <c r="G121" s="115"/>
      <c r="I121" s="216"/>
      <c r="J121" s="92"/>
      <c r="K121" s="93"/>
      <c r="L121" s="94"/>
      <c r="M121" s="95"/>
      <c r="N121" s="96"/>
      <c r="Q121" s="85">
        <v>4595.6099999999997</v>
      </c>
      <c r="T121" s="85">
        <v>4000</v>
      </c>
      <c r="X121" s="85">
        <v>5462.7</v>
      </c>
      <c r="Z121" s="86">
        <f>AVERAGE(V121,W121,X121)</f>
        <v>5462.7</v>
      </c>
    </row>
    <row r="122" spans="1:26">
      <c r="A122" s="136" t="s">
        <v>188</v>
      </c>
      <c r="B122" s="80" t="s">
        <v>81</v>
      </c>
      <c r="C122" s="56" t="s">
        <v>14</v>
      </c>
      <c r="D122" s="263">
        <v>32.700000000000003</v>
      </c>
      <c r="E122" s="263"/>
      <c r="F122" s="248">
        <f t="shared" ref="F122:F160" si="7">ROUND(E122*D122,0)</f>
        <v>0</v>
      </c>
      <c r="G122" s="115"/>
      <c r="I122" s="216"/>
      <c r="J122" s="92"/>
      <c r="K122" s="93"/>
      <c r="L122" s="94"/>
      <c r="M122" s="95"/>
      <c r="N122" s="96"/>
      <c r="Q122" s="85">
        <v>2640.2</v>
      </c>
      <c r="T122" s="85">
        <v>3100</v>
      </c>
      <c r="U122" s="85">
        <v>2700</v>
      </c>
      <c r="V122" s="85">
        <v>4108.33</v>
      </c>
      <c r="X122" s="85">
        <v>5772.99</v>
      </c>
      <c r="Z122" s="86">
        <f>AVERAGE(V122,W122,X122)</f>
        <v>4940.66</v>
      </c>
    </row>
    <row r="123" spans="1:26">
      <c r="A123" s="136" t="s">
        <v>189</v>
      </c>
      <c r="B123" s="80" t="s">
        <v>82</v>
      </c>
      <c r="C123" s="56" t="s">
        <v>14</v>
      </c>
      <c r="D123" s="263">
        <v>370.8</v>
      </c>
      <c r="E123" s="263"/>
      <c r="F123" s="248">
        <f t="shared" si="7"/>
        <v>0</v>
      </c>
      <c r="G123" s="115"/>
      <c r="I123" s="216"/>
      <c r="J123" s="92"/>
      <c r="K123" s="93"/>
      <c r="L123" s="94"/>
      <c r="M123" s="95"/>
      <c r="N123" s="96"/>
      <c r="T123" s="85">
        <v>4300</v>
      </c>
      <c r="U123" s="85">
        <v>4200</v>
      </c>
      <c r="Z123" s="86"/>
    </row>
    <row r="124" spans="1:26">
      <c r="A124" s="137" t="s">
        <v>368</v>
      </c>
      <c r="B124" s="80" t="s">
        <v>369</v>
      </c>
      <c r="C124" s="56" t="s">
        <v>45</v>
      </c>
      <c r="D124" s="264">
        <v>74252</v>
      </c>
      <c r="E124" s="264"/>
      <c r="F124" s="248">
        <f t="shared" si="7"/>
        <v>0</v>
      </c>
      <c r="G124" s="115"/>
      <c r="I124" s="216"/>
      <c r="J124" s="92"/>
      <c r="K124" s="93"/>
      <c r="L124" s="94"/>
      <c r="M124" s="95"/>
      <c r="N124" s="96"/>
      <c r="Z124" s="86"/>
    </row>
    <row r="125" spans="1:26" ht="15.75">
      <c r="A125" s="79" t="s">
        <v>190</v>
      </c>
      <c r="B125" s="80" t="s">
        <v>83</v>
      </c>
      <c r="C125" s="56" t="s">
        <v>6</v>
      </c>
      <c r="D125" s="264">
        <v>42</v>
      </c>
      <c r="E125" s="264"/>
      <c r="F125" s="248">
        <f t="shared" si="7"/>
        <v>0</v>
      </c>
      <c r="G125" s="115"/>
      <c r="I125" s="216"/>
      <c r="J125" s="92"/>
      <c r="K125" s="93"/>
      <c r="L125" s="94"/>
      <c r="M125" s="95"/>
      <c r="N125" s="96"/>
      <c r="T125" s="85">
        <v>900</v>
      </c>
      <c r="Z125" s="86"/>
    </row>
    <row r="126" spans="1:26" ht="15.75">
      <c r="A126" s="72" t="s">
        <v>191</v>
      </c>
      <c r="B126" s="80" t="s">
        <v>84</v>
      </c>
      <c r="C126" s="53" t="s">
        <v>6</v>
      </c>
      <c r="D126" s="76">
        <v>21</v>
      </c>
      <c r="E126" s="76"/>
      <c r="F126" s="248">
        <f t="shared" si="7"/>
        <v>0</v>
      </c>
      <c r="G126" s="115"/>
      <c r="I126" s="216"/>
      <c r="J126" s="92"/>
      <c r="K126" s="93"/>
      <c r="L126" s="94"/>
      <c r="M126" s="95"/>
      <c r="N126" s="96"/>
      <c r="Q126" s="85">
        <v>50.2</v>
      </c>
      <c r="R126" s="85">
        <v>25</v>
      </c>
      <c r="T126" s="85">
        <v>40</v>
      </c>
      <c r="U126" s="85">
        <v>45</v>
      </c>
      <c r="Z126" s="86"/>
    </row>
    <row r="127" spans="1:26" ht="15.75">
      <c r="A127" s="72" t="s">
        <v>192</v>
      </c>
      <c r="B127" s="80" t="s">
        <v>85</v>
      </c>
      <c r="C127" s="53" t="s">
        <v>6</v>
      </c>
      <c r="D127" s="76">
        <v>16</v>
      </c>
      <c r="E127" s="76"/>
      <c r="F127" s="248">
        <f t="shared" si="7"/>
        <v>0</v>
      </c>
      <c r="G127" s="115"/>
      <c r="I127" s="216"/>
      <c r="J127" s="92"/>
      <c r="K127" s="93"/>
      <c r="L127" s="94"/>
      <c r="M127" s="95"/>
      <c r="N127" s="96"/>
      <c r="T127" s="85">
        <v>40</v>
      </c>
      <c r="U127" s="85">
        <v>45</v>
      </c>
      <c r="V127" s="85">
        <v>57.94</v>
      </c>
      <c r="X127" s="85">
        <v>60.21</v>
      </c>
      <c r="Z127" s="86">
        <f t="shared" ref="Z127:Z132" si="8">AVERAGE(V127,W127,X127)</f>
        <v>59.075000000000003</v>
      </c>
    </row>
    <row r="128" spans="1:26" ht="15.75">
      <c r="A128" s="72" t="s">
        <v>193</v>
      </c>
      <c r="B128" s="80" t="s">
        <v>86</v>
      </c>
      <c r="C128" s="53" t="s">
        <v>6</v>
      </c>
      <c r="D128" s="76">
        <v>11</v>
      </c>
      <c r="E128" s="76"/>
      <c r="F128" s="248">
        <f t="shared" si="7"/>
        <v>0</v>
      </c>
      <c r="G128" s="115"/>
      <c r="I128" s="216"/>
      <c r="J128" s="92"/>
      <c r="K128" s="93"/>
      <c r="L128" s="94"/>
      <c r="M128" s="95"/>
      <c r="N128" s="96"/>
      <c r="T128" s="85">
        <v>40</v>
      </c>
      <c r="U128" s="85">
        <v>45</v>
      </c>
      <c r="V128" s="85">
        <v>69.150000000000006</v>
      </c>
      <c r="X128" s="85">
        <v>74.760000000000005</v>
      </c>
      <c r="Z128" s="86">
        <f t="shared" si="8"/>
        <v>71.955000000000013</v>
      </c>
    </row>
    <row r="129" spans="1:26" ht="15.75">
      <c r="A129" s="72" t="s">
        <v>194</v>
      </c>
      <c r="B129" s="52" t="s">
        <v>87</v>
      </c>
      <c r="C129" s="53" t="s">
        <v>6</v>
      </c>
      <c r="D129" s="76">
        <v>4</v>
      </c>
      <c r="E129" s="76"/>
      <c r="F129" s="248">
        <f t="shared" si="7"/>
        <v>0</v>
      </c>
      <c r="G129" s="115"/>
      <c r="I129" s="216"/>
      <c r="J129" s="92"/>
      <c r="K129" s="93"/>
      <c r="L129" s="94"/>
      <c r="M129" s="95"/>
      <c r="N129" s="96"/>
      <c r="Q129" s="85">
        <v>60.3</v>
      </c>
      <c r="T129" s="85">
        <v>60</v>
      </c>
      <c r="U129" s="85">
        <v>75</v>
      </c>
      <c r="V129" s="85">
        <v>91.6</v>
      </c>
      <c r="X129" s="85">
        <v>99.16</v>
      </c>
      <c r="Z129" s="86">
        <f t="shared" si="8"/>
        <v>95.38</v>
      </c>
    </row>
    <row r="130" spans="1:26" ht="15.75">
      <c r="A130" s="72" t="s">
        <v>195</v>
      </c>
      <c r="B130" s="52" t="s">
        <v>88</v>
      </c>
      <c r="C130" s="53" t="s">
        <v>6</v>
      </c>
      <c r="D130" s="76">
        <v>10</v>
      </c>
      <c r="E130" s="76"/>
      <c r="F130" s="248">
        <f t="shared" si="7"/>
        <v>0</v>
      </c>
      <c r="G130" s="115"/>
      <c r="I130" s="216"/>
      <c r="J130" s="92"/>
      <c r="K130" s="93"/>
      <c r="L130" s="94"/>
      <c r="M130" s="95"/>
      <c r="N130" s="96"/>
      <c r="T130" s="85">
        <v>60</v>
      </c>
      <c r="U130" s="85">
        <v>75</v>
      </c>
      <c r="V130" s="85">
        <v>115.85</v>
      </c>
      <c r="Z130" s="86">
        <f t="shared" si="8"/>
        <v>115.85</v>
      </c>
    </row>
    <row r="131" spans="1:26" ht="15.75">
      <c r="A131" s="72" t="s">
        <v>196</v>
      </c>
      <c r="B131" s="52" t="s">
        <v>89</v>
      </c>
      <c r="C131" s="53" t="s">
        <v>6</v>
      </c>
      <c r="D131" s="76">
        <v>2</v>
      </c>
      <c r="E131" s="76"/>
      <c r="F131" s="248">
        <f t="shared" si="7"/>
        <v>0</v>
      </c>
      <c r="G131" s="115"/>
      <c r="I131" s="216"/>
      <c r="J131" s="92"/>
      <c r="K131" s="93"/>
      <c r="L131" s="94"/>
      <c r="M131" s="95"/>
      <c r="N131" s="96"/>
      <c r="T131" s="85">
        <v>80</v>
      </c>
      <c r="U131" s="85">
        <v>110</v>
      </c>
      <c r="V131" s="85">
        <v>143.27000000000001</v>
      </c>
      <c r="X131" s="85">
        <v>159.81</v>
      </c>
      <c r="Z131" s="86">
        <f t="shared" si="8"/>
        <v>151.54000000000002</v>
      </c>
    </row>
    <row r="132" spans="1:26">
      <c r="A132" s="72" t="s">
        <v>197</v>
      </c>
      <c r="B132" s="52" t="s">
        <v>90</v>
      </c>
      <c r="C132" s="53" t="s">
        <v>6</v>
      </c>
      <c r="D132" s="76">
        <v>4</v>
      </c>
      <c r="E132" s="76"/>
      <c r="F132" s="248">
        <f t="shared" si="7"/>
        <v>0</v>
      </c>
      <c r="G132" s="115"/>
      <c r="I132" s="216"/>
      <c r="J132" s="92"/>
      <c r="K132" s="93"/>
      <c r="L132" s="94"/>
      <c r="M132" s="95"/>
      <c r="N132" s="96"/>
      <c r="T132" s="85">
        <v>80</v>
      </c>
      <c r="U132" s="85">
        <v>110</v>
      </c>
      <c r="V132" s="85">
        <v>167.43</v>
      </c>
      <c r="X132" s="85">
        <v>179.42</v>
      </c>
      <c r="Z132" s="86">
        <f t="shared" si="8"/>
        <v>173.42500000000001</v>
      </c>
    </row>
    <row r="133" spans="1:26">
      <c r="A133" s="72" t="s">
        <v>198</v>
      </c>
      <c r="B133" s="52" t="s">
        <v>91</v>
      </c>
      <c r="C133" s="53" t="s">
        <v>6</v>
      </c>
      <c r="D133" s="76">
        <v>1</v>
      </c>
      <c r="E133" s="76"/>
      <c r="F133" s="248">
        <f t="shared" si="7"/>
        <v>0</v>
      </c>
      <c r="G133" s="115"/>
      <c r="I133" s="97">
        <v>732.5</v>
      </c>
      <c r="J133" s="92">
        <f>+I133*E148</f>
        <v>0</v>
      </c>
      <c r="K133" s="93" t="e">
        <f>+#REF!*I133</f>
        <v>#REF!</v>
      </c>
      <c r="L133" s="94">
        <v>732.5</v>
      </c>
      <c r="M133" s="95">
        <f>+L133*E148</f>
        <v>0</v>
      </c>
      <c r="N133" s="96" t="e">
        <f>+#REF!*L133</f>
        <v>#REF!</v>
      </c>
      <c r="O133" s="85" t="s">
        <v>13</v>
      </c>
      <c r="T133" s="85">
        <v>50</v>
      </c>
      <c r="U133" s="85">
        <v>50</v>
      </c>
      <c r="Z133" s="86"/>
    </row>
    <row r="134" spans="1:26" ht="15.75">
      <c r="A134" s="72" t="s">
        <v>199</v>
      </c>
      <c r="B134" s="52" t="s">
        <v>92</v>
      </c>
      <c r="C134" s="53" t="s">
        <v>6</v>
      </c>
      <c r="D134" s="76">
        <v>2</v>
      </c>
      <c r="E134" s="76"/>
      <c r="F134" s="248">
        <f t="shared" si="7"/>
        <v>0</v>
      </c>
      <c r="G134" s="115"/>
      <c r="I134" s="97">
        <v>732.5</v>
      </c>
      <c r="J134" s="92">
        <f>+I134*E149</f>
        <v>0</v>
      </c>
      <c r="K134" s="93" t="e">
        <f>+#REF!*I134</f>
        <v>#REF!</v>
      </c>
      <c r="L134" s="94">
        <v>732.5</v>
      </c>
      <c r="M134" s="95">
        <f>+L134*E149</f>
        <v>0</v>
      </c>
      <c r="N134" s="96" t="e">
        <f>+#REF!*L134</f>
        <v>#REF!</v>
      </c>
      <c r="O134" s="85" t="s">
        <v>13</v>
      </c>
      <c r="T134" s="85">
        <v>50</v>
      </c>
      <c r="U134" s="85">
        <v>50</v>
      </c>
      <c r="Z134" s="86"/>
    </row>
    <row r="135" spans="1:26">
      <c r="A135" s="72" t="s">
        <v>200</v>
      </c>
      <c r="B135" s="52" t="s">
        <v>93</v>
      </c>
      <c r="C135" s="53" t="s">
        <v>6</v>
      </c>
      <c r="D135" s="76">
        <v>1</v>
      </c>
      <c r="E135" s="76"/>
      <c r="F135" s="248">
        <f t="shared" si="7"/>
        <v>0</v>
      </c>
      <c r="G135" s="115"/>
      <c r="I135" s="97"/>
      <c r="J135" s="92"/>
      <c r="K135" s="93"/>
      <c r="L135" s="94"/>
      <c r="M135" s="95"/>
      <c r="N135" s="96"/>
      <c r="T135" s="85">
        <v>50</v>
      </c>
      <c r="U135" s="85">
        <v>50</v>
      </c>
      <c r="Z135" s="86"/>
    </row>
    <row r="136" spans="1:26" ht="15.75">
      <c r="A136" s="72" t="s">
        <v>201</v>
      </c>
      <c r="B136" s="52" t="s">
        <v>94</v>
      </c>
      <c r="C136" s="53" t="s">
        <v>6</v>
      </c>
      <c r="D136" s="76">
        <v>5</v>
      </c>
      <c r="E136" s="76"/>
      <c r="F136" s="248">
        <f t="shared" si="7"/>
        <v>0</v>
      </c>
      <c r="G136" s="115"/>
      <c r="I136" s="97"/>
      <c r="J136" s="92"/>
      <c r="K136" s="93"/>
      <c r="L136" s="94"/>
      <c r="M136" s="95"/>
      <c r="N136" s="96"/>
      <c r="T136" s="85">
        <v>115</v>
      </c>
      <c r="Z136" s="86"/>
    </row>
    <row r="137" spans="1:26" ht="15.75">
      <c r="A137" s="72" t="s">
        <v>202</v>
      </c>
      <c r="B137" s="52" t="s">
        <v>95</v>
      </c>
      <c r="C137" s="53" t="s">
        <v>6</v>
      </c>
      <c r="D137" s="76">
        <v>2</v>
      </c>
      <c r="E137" s="76"/>
      <c r="F137" s="248">
        <f t="shared" si="7"/>
        <v>0</v>
      </c>
      <c r="G137" s="115"/>
      <c r="I137" s="97"/>
      <c r="J137" s="92"/>
      <c r="K137" s="93"/>
      <c r="L137" s="94"/>
      <c r="M137" s="95"/>
      <c r="N137" s="96"/>
      <c r="T137" s="85">
        <v>800</v>
      </c>
      <c r="Z137" s="86"/>
    </row>
    <row r="138" spans="1:26">
      <c r="A138" s="72" t="s">
        <v>146</v>
      </c>
      <c r="B138" s="52" t="s">
        <v>96</v>
      </c>
      <c r="C138" s="53" t="s">
        <v>6</v>
      </c>
      <c r="D138" s="76">
        <v>1</v>
      </c>
      <c r="E138" s="76"/>
      <c r="F138" s="248">
        <f t="shared" si="7"/>
        <v>0</v>
      </c>
      <c r="G138" s="115"/>
      <c r="H138" s="232"/>
      <c r="I138" s="97"/>
      <c r="J138" s="92"/>
      <c r="K138" s="93"/>
      <c r="L138" s="94"/>
      <c r="M138" s="95"/>
      <c r="N138" s="96"/>
      <c r="T138" s="85">
        <v>1000</v>
      </c>
      <c r="Z138" s="86"/>
    </row>
    <row r="139" spans="1:26" ht="15.75">
      <c r="A139" s="72" t="s">
        <v>147</v>
      </c>
      <c r="B139" s="52" t="s">
        <v>97</v>
      </c>
      <c r="C139" s="53" t="s">
        <v>6</v>
      </c>
      <c r="D139" s="76">
        <v>2</v>
      </c>
      <c r="E139" s="76"/>
      <c r="F139" s="248">
        <f t="shared" si="7"/>
        <v>0</v>
      </c>
      <c r="G139" s="115"/>
      <c r="I139" s="97"/>
      <c r="J139" s="92"/>
      <c r="K139" s="93"/>
      <c r="L139" s="94"/>
      <c r="M139" s="95"/>
      <c r="N139" s="96"/>
      <c r="T139" s="85">
        <v>2300</v>
      </c>
      <c r="U139" s="85">
        <v>2000</v>
      </c>
      <c r="Z139" s="86"/>
    </row>
    <row r="140" spans="1:26">
      <c r="A140" s="72" t="s">
        <v>148</v>
      </c>
      <c r="B140" s="52" t="s">
        <v>98</v>
      </c>
      <c r="C140" s="53" t="s">
        <v>6</v>
      </c>
      <c r="D140" s="76">
        <v>1</v>
      </c>
      <c r="E140" s="76"/>
      <c r="F140" s="248">
        <f t="shared" si="7"/>
        <v>0</v>
      </c>
      <c r="G140" s="115"/>
      <c r="I140" s="97"/>
      <c r="J140" s="92"/>
      <c r="K140" s="93"/>
      <c r="L140" s="94"/>
      <c r="M140" s="95"/>
      <c r="N140" s="96"/>
      <c r="T140" s="85">
        <v>2900</v>
      </c>
      <c r="U140" s="85">
        <v>2100</v>
      </c>
      <c r="Z140" s="86"/>
    </row>
    <row r="141" spans="1:26">
      <c r="A141" s="72" t="s">
        <v>149</v>
      </c>
      <c r="B141" s="52" t="s">
        <v>99</v>
      </c>
      <c r="C141" s="53" t="s">
        <v>15</v>
      </c>
      <c r="D141" s="76">
        <v>9</v>
      </c>
      <c r="E141" s="76"/>
      <c r="F141" s="248">
        <f t="shared" si="7"/>
        <v>0</v>
      </c>
      <c r="G141" s="115"/>
      <c r="I141" s="97"/>
      <c r="J141" s="92"/>
      <c r="K141" s="93"/>
      <c r="L141" s="94"/>
      <c r="M141" s="95"/>
      <c r="N141" s="96"/>
      <c r="Q141" s="85">
        <v>787.82</v>
      </c>
      <c r="T141" s="85">
        <v>800</v>
      </c>
      <c r="U141" s="85">
        <v>800</v>
      </c>
      <c r="Z141" s="86"/>
    </row>
    <row r="142" spans="1:26">
      <c r="A142" s="72" t="s">
        <v>203</v>
      </c>
      <c r="B142" s="52" t="s">
        <v>100</v>
      </c>
      <c r="C142" s="53" t="s">
        <v>15</v>
      </c>
      <c r="D142" s="76">
        <v>4170</v>
      </c>
      <c r="E142" s="76"/>
      <c r="F142" s="248">
        <f t="shared" si="7"/>
        <v>0</v>
      </c>
      <c r="G142" s="115"/>
      <c r="I142" s="97"/>
      <c r="J142" s="92"/>
      <c r="K142" s="93"/>
      <c r="L142" s="94"/>
      <c r="M142" s="95"/>
      <c r="N142" s="96"/>
      <c r="Z142" s="86"/>
    </row>
    <row r="143" spans="1:26">
      <c r="A143" s="72" t="s">
        <v>204</v>
      </c>
      <c r="B143" s="52" t="s">
        <v>101</v>
      </c>
      <c r="C143" s="53" t="s">
        <v>15</v>
      </c>
      <c r="D143" s="76">
        <v>2784</v>
      </c>
      <c r="E143" s="76"/>
      <c r="F143" s="248">
        <f t="shared" si="7"/>
        <v>0</v>
      </c>
      <c r="G143" s="115"/>
      <c r="I143" s="97"/>
      <c r="J143" s="92"/>
      <c r="K143" s="93"/>
      <c r="L143" s="94"/>
      <c r="M143" s="95"/>
      <c r="N143" s="96"/>
      <c r="T143" s="85">
        <v>25</v>
      </c>
      <c r="Z143" s="86"/>
    </row>
    <row r="144" spans="1:26">
      <c r="A144" s="72" t="s">
        <v>205</v>
      </c>
      <c r="B144" s="52" t="s">
        <v>102</v>
      </c>
      <c r="C144" s="53" t="s">
        <v>15</v>
      </c>
      <c r="D144" s="76">
        <v>1909</v>
      </c>
      <c r="E144" s="76"/>
      <c r="F144" s="248">
        <f t="shared" si="7"/>
        <v>0</v>
      </c>
      <c r="G144" s="115"/>
      <c r="I144" s="97"/>
      <c r="J144" s="92"/>
      <c r="K144" s="93"/>
      <c r="L144" s="94"/>
      <c r="M144" s="95"/>
      <c r="N144" s="96"/>
      <c r="T144" s="85">
        <v>70</v>
      </c>
      <c r="U144" s="85">
        <v>90</v>
      </c>
      <c r="Z144" s="86"/>
    </row>
    <row r="145" spans="1:61">
      <c r="A145" s="72" t="s">
        <v>206</v>
      </c>
      <c r="B145" s="52" t="s">
        <v>103</v>
      </c>
      <c r="C145" s="53" t="s">
        <v>15</v>
      </c>
      <c r="D145" s="76">
        <v>3888</v>
      </c>
      <c r="E145" s="76"/>
      <c r="F145" s="248">
        <f t="shared" si="7"/>
        <v>0</v>
      </c>
      <c r="G145" s="115"/>
      <c r="I145" s="217"/>
      <c r="J145" s="141"/>
      <c r="K145" s="102"/>
      <c r="L145" s="106"/>
      <c r="M145" s="142"/>
      <c r="N145" s="104"/>
      <c r="Z145" s="86"/>
    </row>
    <row r="146" spans="1:61" ht="15.75" thickBot="1">
      <c r="A146" s="72" t="s">
        <v>207</v>
      </c>
      <c r="B146" s="52" t="s">
        <v>104</v>
      </c>
      <c r="C146" s="53" t="s">
        <v>15</v>
      </c>
      <c r="D146" s="76">
        <v>1817</v>
      </c>
      <c r="E146" s="76"/>
      <c r="F146" s="248">
        <f t="shared" si="7"/>
        <v>0</v>
      </c>
      <c r="G146" s="115"/>
      <c r="I146" s="217"/>
      <c r="J146" s="141"/>
      <c r="K146" s="102"/>
      <c r="L146" s="106"/>
      <c r="M146" s="142"/>
      <c r="N146" s="104"/>
      <c r="Z146" s="86"/>
    </row>
    <row r="147" spans="1:61" s="86" customFormat="1" ht="16.5" thickBot="1">
      <c r="A147" s="72" t="s">
        <v>208</v>
      </c>
      <c r="B147" s="52" t="s">
        <v>105</v>
      </c>
      <c r="C147" s="53" t="s">
        <v>15</v>
      </c>
      <c r="D147" s="76">
        <v>56</v>
      </c>
      <c r="E147" s="76"/>
      <c r="F147" s="248">
        <f t="shared" si="7"/>
        <v>0</v>
      </c>
      <c r="G147" s="171"/>
      <c r="H147" s="229"/>
      <c r="I147" s="218"/>
      <c r="J147" s="110" t="e">
        <f>+#REF!+#REF!</f>
        <v>#REF!</v>
      </c>
      <c r="K147" s="110" t="e">
        <f>+#REF!+#REF!</f>
        <v>#REF!</v>
      </c>
      <c r="L147" s="144"/>
      <c r="M147" s="107" t="e">
        <f>+#REF!+#REF!</f>
        <v>#REF!</v>
      </c>
      <c r="N147" s="107" t="e">
        <f>+#REF!+#REF!</f>
        <v>#REF!</v>
      </c>
    </row>
    <row r="148" spans="1:61" s="86" customFormat="1" ht="17.25" customHeight="1" thickBot="1">
      <c r="A148" s="72" t="s">
        <v>209</v>
      </c>
      <c r="B148" s="52" t="s">
        <v>106</v>
      </c>
      <c r="C148" s="53" t="s">
        <v>15</v>
      </c>
      <c r="D148" s="76">
        <v>4</v>
      </c>
      <c r="E148" s="76"/>
      <c r="F148" s="248">
        <f t="shared" si="7"/>
        <v>0</v>
      </c>
      <c r="G148" s="115"/>
      <c r="H148" s="228"/>
      <c r="BA148" s="115"/>
      <c r="BB148" s="118"/>
      <c r="BC148" s="85"/>
      <c r="BD148" s="85"/>
      <c r="BE148" s="85"/>
      <c r="BF148" s="85"/>
      <c r="BG148" s="85"/>
      <c r="BH148" s="85"/>
      <c r="BI148" s="85"/>
    </row>
    <row r="149" spans="1:61" ht="16.5" thickBot="1">
      <c r="A149" s="72" t="s">
        <v>210</v>
      </c>
      <c r="B149" s="52" t="s">
        <v>107</v>
      </c>
      <c r="C149" s="53" t="s">
        <v>15</v>
      </c>
      <c r="D149" s="76">
        <v>201</v>
      </c>
      <c r="E149" s="76"/>
      <c r="F149" s="248">
        <f t="shared" si="7"/>
        <v>0</v>
      </c>
      <c r="G149" s="115"/>
      <c r="I149" s="219" t="s">
        <v>25</v>
      </c>
      <c r="J149" s="88" t="s">
        <v>25</v>
      </c>
      <c r="K149" s="88" t="s">
        <v>25</v>
      </c>
      <c r="L149" s="88" t="s">
        <v>26</v>
      </c>
      <c r="M149" s="88" t="s">
        <v>26</v>
      </c>
      <c r="N149" s="88" t="s">
        <v>26</v>
      </c>
      <c r="Z149" s="86"/>
      <c r="BB149" s="29" t="s">
        <v>7</v>
      </c>
      <c r="BC149" s="29" t="s">
        <v>0</v>
      </c>
      <c r="BD149" s="29" t="s">
        <v>1</v>
      </c>
      <c r="BE149" s="29" t="s">
        <v>2</v>
      </c>
      <c r="BF149" s="29" t="s">
        <v>3</v>
      </c>
      <c r="BG149" s="29" t="s">
        <v>4</v>
      </c>
    </row>
    <row r="150" spans="1:61" ht="24.95" customHeight="1">
      <c r="A150" s="72" t="s">
        <v>211</v>
      </c>
      <c r="B150" s="52" t="s">
        <v>108</v>
      </c>
      <c r="C150" s="53" t="s">
        <v>15</v>
      </c>
      <c r="D150" s="76">
        <v>658</v>
      </c>
      <c r="E150" s="76"/>
      <c r="F150" s="248">
        <f t="shared" si="7"/>
        <v>0</v>
      </c>
      <c r="G150" s="209"/>
      <c r="H150" s="227"/>
      <c r="I150" s="220">
        <v>4.1399999999999997</v>
      </c>
      <c r="J150" s="146" t="e">
        <f>+I150*#REF!</f>
        <v>#REF!</v>
      </c>
      <c r="K150" s="147" t="e">
        <f>+#REF!*I150</f>
        <v>#REF!</v>
      </c>
      <c r="L150" s="148">
        <v>4.33</v>
      </c>
      <c r="M150" s="149" t="e">
        <f>+L150*#REF!</f>
        <v>#REF!</v>
      </c>
      <c r="N150" s="150" t="e">
        <f>+#REF!*L150</f>
        <v>#REF!</v>
      </c>
      <c r="P150" s="27"/>
      <c r="Q150" s="27"/>
      <c r="R150" s="27"/>
      <c r="S150" s="27"/>
      <c r="T150" s="27"/>
      <c r="U150" s="27"/>
      <c r="V150" s="27"/>
      <c r="W150" s="27"/>
      <c r="X150" s="27"/>
      <c r="Y150" s="27"/>
      <c r="Z150" s="86"/>
      <c r="AA150" s="27"/>
      <c r="AB150" s="27"/>
      <c r="AC150" s="27"/>
      <c r="AD150" s="27"/>
      <c r="AE150" s="27"/>
      <c r="BB150" s="139" t="s">
        <v>18</v>
      </c>
      <c r="BC150" s="52" t="s">
        <v>19</v>
      </c>
      <c r="BD150" s="52" t="s">
        <v>15</v>
      </c>
      <c r="BE150" s="52">
        <v>915</v>
      </c>
      <c r="BF150" s="52">
        <v>4</v>
      </c>
      <c r="BG150" s="145">
        <v>3660</v>
      </c>
    </row>
    <row r="151" spans="1:61">
      <c r="A151" s="72" t="s">
        <v>212</v>
      </c>
      <c r="B151" s="52" t="s">
        <v>109</v>
      </c>
      <c r="C151" s="53" t="s">
        <v>15</v>
      </c>
      <c r="D151" s="76">
        <v>68</v>
      </c>
      <c r="E151" s="76"/>
      <c r="F151" s="248">
        <f t="shared" si="7"/>
        <v>0</v>
      </c>
      <c r="G151" s="115"/>
      <c r="I151" s="221"/>
      <c r="J151" s="152"/>
      <c r="K151" s="153"/>
      <c r="L151" s="154"/>
      <c r="M151" s="155"/>
      <c r="N151" s="156"/>
      <c r="P151" s="27"/>
      <c r="Q151" s="27"/>
      <c r="R151" s="27"/>
      <c r="S151" s="27"/>
      <c r="T151" s="27">
        <v>11</v>
      </c>
      <c r="U151" s="27">
        <v>10</v>
      </c>
      <c r="V151" s="27"/>
      <c r="W151" s="27"/>
      <c r="X151" s="27"/>
      <c r="Y151" s="27"/>
      <c r="Z151" s="86"/>
      <c r="AA151" s="27"/>
      <c r="AB151" s="27"/>
      <c r="AC151" s="27"/>
      <c r="AD151" s="27"/>
      <c r="AE151" s="27"/>
      <c r="BB151" s="139"/>
      <c r="BC151" s="52"/>
      <c r="BD151" s="52"/>
      <c r="BE151" s="52"/>
      <c r="BF151" s="52"/>
      <c r="BG151" s="145"/>
    </row>
    <row r="152" spans="1:61">
      <c r="A152" s="72" t="s">
        <v>213</v>
      </c>
      <c r="B152" s="52" t="s">
        <v>110</v>
      </c>
      <c r="C152" s="53" t="s">
        <v>6</v>
      </c>
      <c r="D152" s="76">
        <v>1</v>
      </c>
      <c r="E152" s="76"/>
      <c r="F152" s="248">
        <f t="shared" si="7"/>
        <v>0</v>
      </c>
      <c r="G152" s="115"/>
      <c r="I152" s="91"/>
      <c r="J152" s="92"/>
      <c r="K152" s="93"/>
      <c r="L152" s="94"/>
      <c r="M152" s="95"/>
      <c r="N152" s="96"/>
      <c r="P152" s="27"/>
      <c r="Q152" s="27">
        <v>1.01</v>
      </c>
      <c r="R152" s="27">
        <v>5.6</v>
      </c>
      <c r="S152" s="27"/>
      <c r="T152" s="27">
        <v>3.5</v>
      </c>
      <c r="U152" s="27">
        <v>3</v>
      </c>
      <c r="V152" s="27">
        <v>6.46</v>
      </c>
      <c r="W152" s="27"/>
      <c r="X152" s="27">
        <v>4.7699999999999996</v>
      </c>
      <c r="Y152" s="27"/>
      <c r="Z152" s="86">
        <f>AVERAGE(V152,W152,X152)</f>
        <v>5.6150000000000002</v>
      </c>
      <c r="AA152" s="27"/>
      <c r="AB152" s="27"/>
      <c r="AC152" s="27"/>
      <c r="AD152" s="27"/>
      <c r="AE152" s="27"/>
      <c r="BB152" s="139"/>
      <c r="BC152" s="52"/>
      <c r="BD152" s="52"/>
      <c r="BE152" s="52"/>
      <c r="BF152" s="52"/>
      <c r="BG152" s="145"/>
    </row>
    <row r="153" spans="1:61">
      <c r="A153" s="72" t="s">
        <v>214</v>
      </c>
      <c r="B153" s="52" t="s">
        <v>111</v>
      </c>
      <c r="C153" s="53" t="s">
        <v>6</v>
      </c>
      <c r="D153" s="76">
        <v>1</v>
      </c>
      <c r="E153" s="76"/>
      <c r="F153" s="248">
        <f t="shared" si="7"/>
        <v>0</v>
      </c>
      <c r="G153" s="115"/>
      <c r="I153" s="97"/>
      <c r="J153" s="95"/>
      <c r="K153" s="93"/>
      <c r="L153" s="94"/>
      <c r="M153" s="95"/>
      <c r="N153" s="96"/>
      <c r="P153" s="27"/>
      <c r="Q153" s="27">
        <v>3863.34</v>
      </c>
      <c r="R153" s="27">
        <v>3000</v>
      </c>
      <c r="S153" s="27"/>
      <c r="T153" s="27">
        <v>2900</v>
      </c>
      <c r="U153" s="27">
        <v>4500</v>
      </c>
      <c r="V153" s="27">
        <v>5002.72</v>
      </c>
      <c r="W153" s="27"/>
      <c r="X153" s="27">
        <v>5331.79</v>
      </c>
      <c r="Y153" s="27"/>
      <c r="Z153" s="86">
        <f>AVERAGE(V153,W153,X153)</f>
        <v>5167.2550000000001</v>
      </c>
      <c r="AA153" s="27"/>
      <c r="AB153" s="27"/>
      <c r="AC153" s="27"/>
      <c r="AD153" s="27"/>
      <c r="AE153" s="27"/>
      <c r="BB153" s="139"/>
      <c r="BC153" s="52"/>
      <c r="BD153" s="52"/>
      <c r="BE153" s="52"/>
      <c r="BF153" s="52"/>
      <c r="BG153" s="145"/>
    </row>
    <row r="154" spans="1:61">
      <c r="A154" s="72" t="s">
        <v>215</v>
      </c>
      <c r="B154" s="52" t="s">
        <v>112</v>
      </c>
      <c r="C154" s="53" t="s">
        <v>6</v>
      </c>
      <c r="D154" s="76">
        <v>1</v>
      </c>
      <c r="E154" s="76"/>
      <c r="F154" s="248">
        <f t="shared" si="7"/>
        <v>0</v>
      </c>
      <c r="G154" s="115"/>
      <c r="I154" s="97"/>
      <c r="J154" s="95"/>
      <c r="K154" s="93"/>
      <c r="L154" s="94"/>
      <c r="M154" s="95"/>
      <c r="N154" s="96"/>
      <c r="P154" s="27"/>
      <c r="Q154" s="27"/>
      <c r="R154" s="27"/>
      <c r="S154" s="27"/>
      <c r="T154" s="27"/>
      <c r="U154" s="27"/>
      <c r="V154" s="27"/>
      <c r="W154" s="27"/>
      <c r="X154" s="27"/>
      <c r="Y154" s="27"/>
      <c r="Z154" s="86"/>
      <c r="AA154" s="27"/>
      <c r="AB154" s="27"/>
      <c r="AC154" s="27"/>
      <c r="AD154" s="27"/>
      <c r="AE154" s="27"/>
      <c r="BB154" s="139"/>
      <c r="BC154" s="52"/>
      <c r="BD154" s="52"/>
      <c r="BE154" s="52"/>
      <c r="BF154" s="52"/>
      <c r="BG154" s="145"/>
    </row>
    <row r="155" spans="1:61">
      <c r="A155" s="72" t="s">
        <v>216</v>
      </c>
      <c r="B155" s="52" t="s">
        <v>113</v>
      </c>
      <c r="C155" s="53" t="s">
        <v>6</v>
      </c>
      <c r="D155" s="76">
        <v>1</v>
      </c>
      <c r="E155" s="76"/>
      <c r="F155" s="248">
        <f t="shared" si="7"/>
        <v>0</v>
      </c>
      <c r="G155" s="115"/>
      <c r="I155" s="97"/>
      <c r="J155" s="95"/>
      <c r="K155" s="93"/>
      <c r="L155" s="94"/>
      <c r="M155" s="95"/>
      <c r="N155" s="96"/>
      <c r="P155" s="27"/>
      <c r="Q155" s="27"/>
      <c r="R155" s="27"/>
      <c r="S155" s="27"/>
      <c r="T155" s="27"/>
      <c r="U155" s="27"/>
      <c r="V155" s="27"/>
      <c r="W155" s="27"/>
      <c r="X155" s="27"/>
      <c r="Y155" s="27"/>
      <c r="Z155" s="86"/>
      <c r="AA155" s="27"/>
      <c r="AB155" s="27"/>
      <c r="AC155" s="27"/>
      <c r="AD155" s="27"/>
      <c r="AE155" s="27"/>
      <c r="BB155" s="139"/>
      <c r="BC155" s="52"/>
      <c r="BD155" s="52"/>
      <c r="BE155" s="52"/>
      <c r="BF155" s="52"/>
      <c r="BG155" s="145"/>
    </row>
    <row r="156" spans="1:61" hidden="1">
      <c r="A156" s="72" t="s">
        <v>217</v>
      </c>
      <c r="B156" s="52" t="s">
        <v>114</v>
      </c>
      <c r="C156" s="53" t="s">
        <v>6</v>
      </c>
      <c r="D156" s="76">
        <v>2</v>
      </c>
      <c r="E156" s="76"/>
      <c r="F156" s="248">
        <f t="shared" si="7"/>
        <v>0</v>
      </c>
      <c r="G156" s="115"/>
      <c r="H156" s="232"/>
      <c r="I156" s="222"/>
      <c r="J156" s="160"/>
      <c r="K156" s="158"/>
      <c r="L156" s="159"/>
      <c r="M156" s="160"/>
      <c r="N156" s="161"/>
      <c r="P156" s="27"/>
      <c r="Q156" s="27"/>
      <c r="R156" s="27"/>
      <c r="S156" s="27"/>
      <c r="T156" s="27">
        <v>0.7</v>
      </c>
      <c r="U156" s="27"/>
      <c r="V156" s="27"/>
      <c r="W156" s="27"/>
      <c r="X156" s="27"/>
      <c r="Y156" s="27"/>
      <c r="Z156" s="86"/>
      <c r="AA156" s="27"/>
      <c r="AB156" s="27"/>
      <c r="AC156" s="27"/>
      <c r="AD156" s="27"/>
      <c r="AE156" s="27"/>
      <c r="BB156" s="28"/>
      <c r="BC156" s="28"/>
      <c r="BD156" s="28"/>
      <c r="BE156" s="28"/>
      <c r="BF156" s="28"/>
      <c r="BG156" s="28"/>
    </row>
    <row r="157" spans="1:61">
      <c r="A157" s="72" t="s">
        <v>218</v>
      </c>
      <c r="B157" s="52" t="s">
        <v>115</v>
      </c>
      <c r="C157" s="53" t="s">
        <v>6</v>
      </c>
      <c r="D157" s="76">
        <v>2</v>
      </c>
      <c r="E157" s="76"/>
      <c r="F157" s="248">
        <f t="shared" si="7"/>
        <v>0</v>
      </c>
      <c r="G157" s="115"/>
      <c r="I157" s="97"/>
      <c r="J157" s="95"/>
      <c r="K157" s="93"/>
      <c r="L157" s="94"/>
      <c r="M157" s="95"/>
      <c r="N157" s="96"/>
      <c r="P157" s="27"/>
      <c r="Q157" s="27"/>
      <c r="R157" s="27"/>
      <c r="S157" s="27"/>
      <c r="T157" s="27"/>
      <c r="U157" s="27"/>
      <c r="V157" s="27"/>
      <c r="W157" s="27"/>
      <c r="X157" s="27"/>
      <c r="Y157" s="27"/>
      <c r="Z157" s="86"/>
      <c r="AA157" s="27"/>
      <c r="AB157" s="27"/>
      <c r="AC157" s="27"/>
      <c r="AD157" s="27"/>
      <c r="AE157" s="27"/>
      <c r="BB157" s="139"/>
      <c r="BC157" s="52"/>
      <c r="BD157" s="52"/>
      <c r="BE157" s="52"/>
      <c r="BF157" s="52"/>
      <c r="BG157" s="145"/>
    </row>
    <row r="158" spans="1:61">
      <c r="A158" s="72" t="s">
        <v>219</v>
      </c>
      <c r="B158" s="52" t="s">
        <v>52</v>
      </c>
      <c r="C158" s="53" t="s">
        <v>36</v>
      </c>
      <c r="D158" s="77">
        <v>3520</v>
      </c>
      <c r="E158" s="77"/>
      <c r="F158" s="248">
        <f t="shared" si="7"/>
        <v>0</v>
      </c>
      <c r="G158" s="115"/>
      <c r="I158" s="97"/>
      <c r="J158" s="95"/>
      <c r="K158" s="93"/>
      <c r="L158" s="94"/>
      <c r="M158" s="95"/>
      <c r="N158" s="96"/>
      <c r="P158" s="27"/>
      <c r="Q158" s="27"/>
      <c r="R158" s="27"/>
      <c r="S158" s="27"/>
      <c r="T158" s="27"/>
      <c r="U158" s="27"/>
      <c r="V158" s="27"/>
      <c r="W158" s="27"/>
      <c r="X158" s="27"/>
      <c r="Y158" s="27"/>
      <c r="Z158" s="86"/>
      <c r="AA158" s="27"/>
      <c r="AB158" s="27"/>
      <c r="AC158" s="27"/>
      <c r="AD158" s="27"/>
      <c r="AE158" s="27"/>
      <c r="BB158" s="139"/>
      <c r="BC158" s="52"/>
      <c r="BD158" s="52"/>
      <c r="BE158" s="52"/>
      <c r="BF158" s="52"/>
      <c r="BG158" s="145"/>
    </row>
    <row r="159" spans="1:61">
      <c r="A159" s="139" t="s">
        <v>220</v>
      </c>
      <c r="B159" s="140" t="s">
        <v>116</v>
      </c>
      <c r="C159" s="53" t="s">
        <v>17</v>
      </c>
      <c r="D159" s="77">
        <v>109.2</v>
      </c>
      <c r="E159" s="77"/>
      <c r="F159" s="248">
        <f t="shared" si="7"/>
        <v>0</v>
      </c>
      <c r="G159" s="115"/>
      <c r="I159" s="97"/>
      <c r="J159" s="95"/>
      <c r="K159" s="93"/>
      <c r="L159" s="94"/>
      <c r="M159" s="95"/>
      <c r="N159" s="96"/>
      <c r="P159" s="27"/>
      <c r="Q159" s="27"/>
      <c r="R159" s="27"/>
      <c r="S159" s="27"/>
      <c r="T159" s="27"/>
      <c r="U159" s="27"/>
      <c r="V159" s="27"/>
      <c r="W159" s="27"/>
      <c r="X159" s="27"/>
      <c r="Y159" s="27"/>
      <c r="Z159" s="86"/>
      <c r="AA159" s="27"/>
      <c r="AB159" s="27"/>
      <c r="AC159" s="27"/>
      <c r="AD159" s="27"/>
      <c r="AE159" s="27"/>
      <c r="BB159" s="139"/>
      <c r="BC159" s="52"/>
      <c r="BD159" s="52"/>
      <c r="BE159" s="52"/>
      <c r="BF159" s="52"/>
      <c r="BG159" s="145"/>
    </row>
    <row r="160" spans="1:61">
      <c r="A160" s="54" t="s">
        <v>377</v>
      </c>
      <c r="B160" s="55" t="s">
        <v>378</v>
      </c>
      <c r="C160" s="56" t="s">
        <v>17</v>
      </c>
      <c r="D160" s="272">
        <v>78.5</v>
      </c>
      <c r="E160" s="272"/>
      <c r="F160" s="248">
        <f t="shared" si="7"/>
        <v>0</v>
      </c>
      <c r="G160" s="115"/>
      <c r="I160" s="97"/>
      <c r="J160" s="95"/>
      <c r="K160" s="93"/>
      <c r="L160" s="94"/>
      <c r="M160" s="95"/>
      <c r="N160" s="96"/>
      <c r="P160" s="27"/>
      <c r="Q160" s="27"/>
      <c r="R160" s="27"/>
      <c r="S160" s="27"/>
      <c r="T160" s="27"/>
      <c r="U160" s="27"/>
      <c r="V160" s="27"/>
      <c r="W160" s="27"/>
      <c r="X160" s="27"/>
      <c r="Y160" s="27"/>
      <c r="Z160" s="86"/>
      <c r="AA160" s="27"/>
      <c r="AB160" s="27"/>
      <c r="AC160" s="27"/>
      <c r="AD160" s="27"/>
      <c r="AE160" s="27"/>
      <c r="BB160" s="139"/>
      <c r="BC160" s="52"/>
      <c r="BD160" s="52"/>
      <c r="BE160" s="52"/>
      <c r="BF160" s="52"/>
      <c r="BG160" s="145"/>
    </row>
    <row r="161" spans="1:59">
      <c r="A161" s="54"/>
      <c r="B161" s="55"/>
      <c r="C161" s="56"/>
      <c r="D161" s="57"/>
      <c r="E161" s="57"/>
      <c r="F161" s="248"/>
      <c r="G161" s="115"/>
      <c r="I161" s="97"/>
      <c r="J161" s="95"/>
      <c r="K161" s="93"/>
      <c r="L161" s="94"/>
      <c r="M161" s="95"/>
      <c r="N161" s="96"/>
      <c r="P161" s="27"/>
      <c r="Q161" s="27"/>
      <c r="R161" s="27"/>
      <c r="S161" s="27"/>
      <c r="T161" s="27"/>
      <c r="U161" s="27"/>
      <c r="V161" s="27"/>
      <c r="W161" s="27"/>
      <c r="X161" s="27"/>
      <c r="Y161" s="27"/>
      <c r="Z161" s="86"/>
      <c r="AA161" s="27"/>
      <c r="AB161" s="27"/>
      <c r="AC161" s="27"/>
      <c r="AD161" s="27"/>
      <c r="AE161" s="27"/>
      <c r="BB161" s="139"/>
      <c r="BC161" s="52"/>
      <c r="BD161" s="52"/>
      <c r="BE161" s="52"/>
      <c r="BF161" s="52"/>
      <c r="BG161" s="145"/>
    </row>
    <row r="162" spans="1:59" ht="16.5" thickBot="1">
      <c r="A162" s="328" t="s">
        <v>474</v>
      </c>
      <c r="B162" s="329"/>
      <c r="C162" s="30"/>
      <c r="D162" s="143"/>
      <c r="E162" s="143"/>
      <c r="F162" s="250">
        <f>SUM(F122:F160)</f>
        <v>0</v>
      </c>
      <c r="G162" s="115"/>
      <c r="I162" s="97"/>
      <c r="J162" s="95"/>
      <c r="K162" s="93"/>
      <c r="L162" s="94"/>
      <c r="M162" s="95"/>
      <c r="N162" s="96"/>
      <c r="P162" s="27"/>
      <c r="Q162" s="27"/>
      <c r="R162" s="27"/>
      <c r="S162" s="27"/>
      <c r="T162" s="27"/>
      <c r="U162" s="27"/>
      <c r="V162" s="27"/>
      <c r="W162" s="27"/>
      <c r="X162" s="27"/>
      <c r="Y162" s="27"/>
      <c r="Z162" s="86"/>
      <c r="AA162" s="27"/>
      <c r="AB162" s="27"/>
      <c r="AC162" s="27"/>
      <c r="AD162" s="27"/>
      <c r="AE162" s="27"/>
      <c r="BB162" s="139"/>
      <c r="BC162" s="52"/>
      <c r="BD162" s="52"/>
      <c r="BE162" s="52"/>
      <c r="BF162" s="52"/>
      <c r="BG162" s="145"/>
    </row>
    <row r="163" spans="1:59">
      <c r="A163" s="134"/>
      <c r="B163" s="28"/>
      <c r="C163" s="27"/>
      <c r="D163" s="28"/>
      <c r="E163" s="28"/>
      <c r="F163" s="238"/>
      <c r="G163" s="115"/>
      <c r="I163" s="97"/>
      <c r="J163" s="95"/>
      <c r="K163" s="93"/>
      <c r="L163" s="94"/>
      <c r="M163" s="95"/>
      <c r="N163" s="96"/>
      <c r="P163" s="27"/>
      <c r="Q163" s="27"/>
      <c r="R163" s="27"/>
      <c r="S163" s="27"/>
      <c r="T163" s="27"/>
      <c r="U163" s="27"/>
      <c r="V163" s="27"/>
      <c r="W163" s="27"/>
      <c r="X163" s="27"/>
      <c r="Y163" s="27"/>
      <c r="Z163" s="86"/>
      <c r="AA163" s="27"/>
      <c r="AB163" s="27"/>
      <c r="AC163" s="27"/>
      <c r="AD163" s="27"/>
      <c r="AE163" s="27"/>
      <c r="BB163" s="139"/>
      <c r="BC163" s="52"/>
      <c r="BD163" s="52"/>
      <c r="BE163" s="52"/>
      <c r="BF163" s="52"/>
      <c r="BG163" s="145"/>
    </row>
    <row r="164" spans="1:59" ht="16.5" thickBot="1">
      <c r="A164" s="118" t="s">
        <v>317</v>
      </c>
      <c r="B164" s="28"/>
      <c r="C164" s="27"/>
      <c r="D164" s="28"/>
      <c r="E164" s="28"/>
      <c r="F164" s="238"/>
      <c r="G164" s="115"/>
      <c r="I164" s="97"/>
      <c r="J164" s="95"/>
      <c r="K164" s="93"/>
      <c r="L164" s="94"/>
      <c r="M164" s="95"/>
      <c r="N164" s="96"/>
      <c r="P164" s="27"/>
      <c r="Q164" s="27"/>
      <c r="R164" s="27"/>
      <c r="S164" s="27"/>
      <c r="T164" s="27"/>
      <c r="U164" s="27"/>
      <c r="V164" s="27"/>
      <c r="W164" s="27"/>
      <c r="X164" s="27"/>
      <c r="Y164" s="27"/>
      <c r="Z164" s="86"/>
      <c r="AA164" s="27"/>
      <c r="AB164" s="27"/>
      <c r="AC164" s="27"/>
      <c r="AD164" s="27"/>
      <c r="AE164" s="27"/>
      <c r="BB164" s="139"/>
      <c r="BC164" s="52"/>
      <c r="BD164" s="52"/>
      <c r="BE164" s="52"/>
      <c r="BF164" s="52"/>
      <c r="BG164" s="145"/>
    </row>
    <row r="165" spans="1:59" ht="16.5" thickBot="1">
      <c r="A165" s="203" t="s">
        <v>7</v>
      </c>
      <c r="B165" s="204" t="s">
        <v>287</v>
      </c>
      <c r="C165" s="205" t="s">
        <v>2</v>
      </c>
      <c r="D165" s="204" t="s">
        <v>1</v>
      </c>
      <c r="E165" s="204" t="s">
        <v>24</v>
      </c>
      <c r="F165" s="246" t="s">
        <v>4</v>
      </c>
      <c r="G165" s="115"/>
      <c r="I165" s="97"/>
      <c r="J165" s="95"/>
      <c r="K165" s="93"/>
      <c r="L165" s="94"/>
      <c r="M165" s="95"/>
      <c r="N165" s="96"/>
      <c r="P165" s="27"/>
      <c r="Q165" s="27"/>
      <c r="R165" s="27"/>
      <c r="S165" s="27"/>
      <c r="T165" s="27"/>
      <c r="U165" s="27"/>
      <c r="V165" s="27"/>
      <c r="W165" s="27"/>
      <c r="X165" s="27"/>
      <c r="Y165" s="27"/>
      <c r="Z165" s="86"/>
      <c r="AA165" s="27"/>
      <c r="AB165" s="27"/>
      <c r="AC165" s="27"/>
      <c r="AD165" s="27"/>
      <c r="AE165" s="27"/>
      <c r="BB165" s="139"/>
      <c r="BC165" s="52"/>
      <c r="BD165" s="52"/>
      <c r="BE165" s="52"/>
      <c r="BF165" s="52"/>
      <c r="BG165" s="145"/>
    </row>
    <row r="166" spans="1:59">
      <c r="A166" s="72" t="s">
        <v>221</v>
      </c>
      <c r="B166" s="52" t="s">
        <v>291</v>
      </c>
      <c r="C166" s="73" t="s">
        <v>15</v>
      </c>
      <c r="D166" s="151">
        <v>9824</v>
      </c>
      <c r="E166" s="151"/>
      <c r="F166" s="249">
        <f t="shared" ref="F166:F209" si="9">ROUND(E166*D166,0)</f>
        <v>0</v>
      </c>
      <c r="G166" s="115"/>
      <c r="I166" s="97"/>
      <c r="J166" s="95"/>
      <c r="K166" s="93"/>
      <c r="L166" s="94"/>
      <c r="M166" s="95"/>
      <c r="N166" s="96"/>
      <c r="P166" s="27"/>
      <c r="Q166" s="27">
        <v>2159.4299999999998</v>
      </c>
      <c r="R166" s="27">
        <v>4030</v>
      </c>
      <c r="S166" s="27"/>
      <c r="T166" s="27"/>
      <c r="U166" s="27"/>
      <c r="V166" s="27">
        <v>3096.05</v>
      </c>
      <c r="W166" s="27"/>
      <c r="X166" s="27">
        <v>3999.64</v>
      </c>
      <c r="Y166" s="27"/>
      <c r="Z166" s="86">
        <f>AVERAGE(V166,W166,X166)</f>
        <v>3547.8450000000003</v>
      </c>
      <c r="AA166" s="27"/>
      <c r="AB166" s="27"/>
      <c r="AC166" s="27"/>
      <c r="AD166" s="27"/>
      <c r="AE166" s="27"/>
      <c r="BB166" s="139"/>
      <c r="BC166" s="52"/>
      <c r="BD166" s="52"/>
      <c r="BE166" s="52"/>
      <c r="BF166" s="52"/>
      <c r="BG166" s="145"/>
    </row>
    <row r="167" spans="1:59">
      <c r="A167" s="72" t="s">
        <v>222</v>
      </c>
      <c r="B167" s="52" t="s">
        <v>293</v>
      </c>
      <c r="C167" s="73" t="s">
        <v>15</v>
      </c>
      <c r="D167" s="151">
        <v>3049</v>
      </c>
      <c r="E167" s="151"/>
      <c r="F167" s="249">
        <f t="shared" si="9"/>
        <v>0</v>
      </c>
      <c r="G167" s="115"/>
      <c r="I167" s="97"/>
      <c r="J167" s="95"/>
      <c r="K167" s="93"/>
      <c r="L167" s="94"/>
      <c r="M167" s="95"/>
      <c r="N167" s="96"/>
      <c r="P167" s="27"/>
      <c r="Q167" s="27">
        <v>14.04</v>
      </c>
      <c r="R167" s="27"/>
      <c r="S167" s="27"/>
      <c r="T167" s="27"/>
      <c r="U167" s="27"/>
      <c r="V167" s="27"/>
      <c r="W167" s="27"/>
      <c r="X167" s="27"/>
      <c r="Y167" s="27"/>
      <c r="Z167" s="86"/>
      <c r="AA167" s="27"/>
      <c r="AB167" s="27"/>
      <c r="AC167" s="27"/>
      <c r="AD167" s="27"/>
      <c r="AE167" s="27"/>
      <c r="BB167" s="139"/>
      <c r="BC167" s="52"/>
      <c r="BD167" s="52"/>
      <c r="BE167" s="52"/>
      <c r="BF167" s="52"/>
      <c r="BG167" s="145"/>
    </row>
    <row r="168" spans="1:59">
      <c r="A168" s="72" t="s">
        <v>223</v>
      </c>
      <c r="B168" s="74" t="s">
        <v>250</v>
      </c>
      <c r="C168" s="73" t="s">
        <v>9</v>
      </c>
      <c r="D168" s="151">
        <v>3</v>
      </c>
      <c r="E168" s="151"/>
      <c r="F168" s="249">
        <f t="shared" si="9"/>
        <v>0</v>
      </c>
      <c r="G168" s="115"/>
      <c r="I168" s="91">
        <v>2260.09</v>
      </c>
      <c r="J168" s="92">
        <f>+I168*E186</f>
        <v>0</v>
      </c>
      <c r="K168" s="93" t="e">
        <f>+#REF!*I168</f>
        <v>#REF!</v>
      </c>
      <c r="L168" s="94">
        <v>1981.1</v>
      </c>
      <c r="M168" s="95">
        <f>+L168*E186</f>
        <v>0</v>
      </c>
      <c r="N168" s="96" t="e">
        <f>+#REF!*L168</f>
        <v>#REF!</v>
      </c>
      <c r="P168" s="27"/>
      <c r="Q168" s="27">
        <v>246.45</v>
      </c>
      <c r="R168" s="27">
        <v>336</v>
      </c>
      <c r="S168" s="27"/>
      <c r="T168" s="27">
        <v>305</v>
      </c>
      <c r="U168" s="27">
        <v>285</v>
      </c>
      <c r="V168" s="27">
        <v>435.22</v>
      </c>
      <c r="W168" s="27"/>
      <c r="X168" s="27">
        <v>496.23</v>
      </c>
      <c r="Y168" s="27"/>
      <c r="Z168" s="86">
        <f>AVERAGE(V168,W168,X168)</f>
        <v>465.72500000000002</v>
      </c>
      <c r="AA168" s="27"/>
      <c r="AB168" s="27"/>
      <c r="AC168" s="27"/>
      <c r="AD168" s="27"/>
      <c r="AE168" s="27"/>
      <c r="BB168" s="139" t="s">
        <v>22</v>
      </c>
      <c r="BC168" s="52" t="s">
        <v>23</v>
      </c>
      <c r="BD168" s="52" t="s">
        <v>9</v>
      </c>
      <c r="BE168" s="52">
        <v>1</v>
      </c>
      <c r="BF168" s="52">
        <v>1618.6</v>
      </c>
      <c r="BG168" s="145">
        <v>1618.6</v>
      </c>
    </row>
    <row r="169" spans="1:59">
      <c r="A169" s="72" t="s">
        <v>334</v>
      </c>
      <c r="B169" s="74" t="s">
        <v>250</v>
      </c>
      <c r="C169" s="73" t="s">
        <v>15</v>
      </c>
      <c r="D169" s="151">
        <v>570</v>
      </c>
      <c r="E169" s="151"/>
      <c r="F169" s="249">
        <f t="shared" si="9"/>
        <v>0</v>
      </c>
      <c r="G169" s="115"/>
      <c r="I169" s="91">
        <v>2260.09</v>
      </c>
      <c r="J169" s="92">
        <f>+I169*E187</f>
        <v>0</v>
      </c>
      <c r="K169" s="93" t="e">
        <f>+#REF!*I169</f>
        <v>#REF!</v>
      </c>
      <c r="L169" s="94">
        <v>1981.1</v>
      </c>
      <c r="M169" s="95">
        <f>+L169*E187</f>
        <v>0</v>
      </c>
      <c r="N169" s="96" t="e">
        <f>+#REF!*L169</f>
        <v>#REF!</v>
      </c>
      <c r="P169" s="27"/>
      <c r="Q169" s="27">
        <v>246.45</v>
      </c>
      <c r="R169" s="27">
        <v>336</v>
      </c>
      <c r="S169" s="27"/>
      <c r="T169" s="27">
        <v>305</v>
      </c>
      <c r="U169" s="27">
        <v>285</v>
      </c>
      <c r="V169" s="27">
        <v>435.22</v>
      </c>
      <c r="W169" s="27"/>
      <c r="X169" s="27">
        <v>496.23</v>
      </c>
      <c r="Y169" s="27"/>
      <c r="Z169" s="86">
        <f>AVERAGE(V169,W169,X169)</f>
        <v>465.72500000000002</v>
      </c>
      <c r="AA169" s="27"/>
      <c r="AB169" s="27"/>
      <c r="AC169" s="27"/>
      <c r="AD169" s="27"/>
      <c r="AE169" s="27"/>
      <c r="BB169" s="139" t="s">
        <v>22</v>
      </c>
      <c r="BC169" s="52" t="s">
        <v>23</v>
      </c>
      <c r="BD169" s="52" t="s">
        <v>9</v>
      </c>
      <c r="BE169" s="52">
        <v>1</v>
      </c>
      <c r="BF169" s="52">
        <v>1618.6</v>
      </c>
      <c r="BG169" s="145">
        <v>1618.6</v>
      </c>
    </row>
    <row r="170" spans="1:59">
      <c r="A170" s="72" t="s">
        <v>224</v>
      </c>
      <c r="B170" s="74" t="s">
        <v>225</v>
      </c>
      <c r="C170" s="73" t="s">
        <v>9</v>
      </c>
      <c r="D170" s="151">
        <v>1</v>
      </c>
      <c r="E170" s="151"/>
      <c r="F170" s="249">
        <f t="shared" si="9"/>
        <v>0</v>
      </c>
      <c r="G170" s="115"/>
      <c r="I170" s="91">
        <v>2260.09</v>
      </c>
      <c r="J170" s="92">
        <f>+I170*E187</f>
        <v>0</v>
      </c>
      <c r="K170" s="93" t="e">
        <f>+#REF!*I170</f>
        <v>#REF!</v>
      </c>
      <c r="L170" s="94">
        <v>1981.1</v>
      </c>
      <c r="M170" s="95">
        <f>+L170*E187</f>
        <v>0</v>
      </c>
      <c r="N170" s="96" t="e">
        <f>+#REF!*L170</f>
        <v>#REF!</v>
      </c>
      <c r="P170" s="27"/>
      <c r="Q170" s="27">
        <v>246.45</v>
      </c>
      <c r="R170" s="27">
        <v>336</v>
      </c>
      <c r="S170" s="27"/>
      <c r="T170" s="27">
        <v>305</v>
      </c>
      <c r="U170" s="27">
        <v>285</v>
      </c>
      <c r="V170" s="27">
        <v>435.22</v>
      </c>
      <c r="W170" s="27"/>
      <c r="X170" s="27">
        <v>496.23</v>
      </c>
      <c r="Y170" s="27"/>
      <c r="Z170" s="86">
        <f>AVERAGE(V170,W170,X170)</f>
        <v>465.72500000000002</v>
      </c>
      <c r="AA170" s="27"/>
      <c r="AB170" s="27"/>
      <c r="AC170" s="27"/>
      <c r="AD170" s="27"/>
      <c r="AE170" s="27"/>
      <c r="BB170" s="139" t="s">
        <v>22</v>
      </c>
      <c r="BC170" s="52" t="s">
        <v>23</v>
      </c>
      <c r="BD170" s="52" t="s">
        <v>9</v>
      </c>
      <c r="BE170" s="52">
        <v>1</v>
      </c>
      <c r="BF170" s="52">
        <v>1618.6</v>
      </c>
      <c r="BG170" s="145">
        <v>1618.6</v>
      </c>
    </row>
    <row r="171" spans="1:59">
      <c r="A171" s="72" t="s">
        <v>226</v>
      </c>
      <c r="B171" s="52" t="s">
        <v>227</v>
      </c>
      <c r="C171" s="73" t="s">
        <v>15</v>
      </c>
      <c r="D171" s="151"/>
      <c r="E171" s="151"/>
      <c r="F171" s="249">
        <f t="shared" si="9"/>
        <v>0</v>
      </c>
      <c r="G171" s="115"/>
      <c r="I171" s="91"/>
      <c r="J171" s="92"/>
      <c r="K171" s="93"/>
      <c r="L171" s="94"/>
      <c r="M171" s="95"/>
      <c r="N171" s="96"/>
      <c r="P171" s="27"/>
      <c r="Q171" s="27"/>
      <c r="R171" s="27"/>
      <c r="S171" s="27"/>
      <c r="T171" s="27">
        <v>1100</v>
      </c>
      <c r="U171" s="27">
        <v>1100</v>
      </c>
      <c r="V171" s="27">
        <v>1024.3800000000001</v>
      </c>
      <c r="W171" s="27"/>
      <c r="X171" s="27">
        <v>1413.77</v>
      </c>
      <c r="Y171" s="27"/>
      <c r="Z171" s="86">
        <f>AVERAGE(V171,W171,X171)</f>
        <v>1219.075</v>
      </c>
      <c r="AA171" s="27"/>
      <c r="AB171" s="27"/>
      <c r="AC171" s="27"/>
      <c r="AD171" s="27"/>
      <c r="AE171" s="27"/>
      <c r="BB171" s="139"/>
      <c r="BC171" s="52"/>
      <c r="BD171" s="52"/>
      <c r="BE171" s="52"/>
      <c r="BF171" s="52"/>
      <c r="BG171" s="145"/>
    </row>
    <row r="172" spans="1:59">
      <c r="A172" s="72" t="s">
        <v>228</v>
      </c>
      <c r="B172" s="74" t="s">
        <v>229</v>
      </c>
      <c r="C172" s="73" t="s">
        <v>15</v>
      </c>
      <c r="D172" s="151">
        <v>193</v>
      </c>
      <c r="E172" s="151"/>
      <c r="F172" s="249">
        <f t="shared" si="9"/>
        <v>0</v>
      </c>
      <c r="G172" s="115"/>
      <c r="I172" s="97"/>
      <c r="J172" s="95"/>
      <c r="K172" s="96"/>
      <c r="L172" s="94"/>
      <c r="M172" s="95"/>
      <c r="N172" s="96"/>
      <c r="P172" s="27"/>
      <c r="Q172" s="27">
        <v>1.1100000000000001</v>
      </c>
      <c r="R172" s="27">
        <v>1.4</v>
      </c>
      <c r="S172" s="27"/>
      <c r="T172" s="27">
        <v>1.75</v>
      </c>
      <c r="U172" s="27">
        <v>1.1000000000000001</v>
      </c>
      <c r="V172" s="27">
        <v>2.81</v>
      </c>
      <c r="W172" s="27"/>
      <c r="X172" s="27">
        <v>4.2</v>
      </c>
      <c r="Y172" s="27"/>
      <c r="Z172" s="86">
        <f>AVERAGE(V172,W172,X172)</f>
        <v>3.5049999999999999</v>
      </c>
      <c r="AA172" s="27"/>
      <c r="AB172" s="27"/>
      <c r="AC172" s="27"/>
      <c r="AD172" s="27"/>
      <c r="AE172" s="27"/>
      <c r="BB172" s="139"/>
      <c r="BC172" s="52"/>
      <c r="BD172" s="52"/>
      <c r="BE172" s="52"/>
      <c r="BF172" s="52"/>
      <c r="BG172" s="145"/>
    </row>
    <row r="173" spans="1:59">
      <c r="A173" s="72" t="s">
        <v>230</v>
      </c>
      <c r="B173" s="74" t="s">
        <v>231</v>
      </c>
      <c r="C173" s="73" t="s">
        <v>15</v>
      </c>
      <c r="D173" s="151">
        <v>5085</v>
      </c>
      <c r="E173" s="151"/>
      <c r="F173" s="249">
        <f t="shared" si="9"/>
        <v>0</v>
      </c>
      <c r="G173" s="115"/>
      <c r="I173" s="91"/>
      <c r="J173" s="92"/>
      <c r="K173" s="93"/>
      <c r="L173" s="94"/>
      <c r="M173" s="95"/>
      <c r="N173" s="96"/>
      <c r="P173" s="27"/>
      <c r="Q173" s="27"/>
      <c r="R173" s="27"/>
      <c r="S173" s="27"/>
      <c r="T173" s="27">
        <v>1400</v>
      </c>
      <c r="U173" s="27">
        <v>1200</v>
      </c>
      <c r="V173" s="27"/>
      <c r="W173" s="27"/>
      <c r="X173" s="27"/>
      <c r="Y173" s="27"/>
      <c r="Z173" s="86"/>
      <c r="AA173" s="27"/>
      <c r="AB173" s="27"/>
      <c r="AC173" s="27"/>
      <c r="AD173" s="27"/>
      <c r="AE173" s="27"/>
      <c r="BB173" s="139"/>
      <c r="BC173" s="52"/>
      <c r="BD173" s="52"/>
      <c r="BE173" s="52"/>
      <c r="BF173" s="52"/>
      <c r="BG173" s="145"/>
    </row>
    <row r="174" spans="1:59">
      <c r="A174" s="72" t="s">
        <v>232</v>
      </c>
      <c r="B174" s="74" t="s">
        <v>233</v>
      </c>
      <c r="C174" s="73" t="s">
        <v>6</v>
      </c>
      <c r="D174" s="151">
        <v>8</v>
      </c>
      <c r="E174" s="151"/>
      <c r="F174" s="249">
        <f t="shared" si="9"/>
        <v>0</v>
      </c>
      <c r="G174" s="115"/>
      <c r="I174" s="91"/>
      <c r="J174" s="92"/>
      <c r="K174" s="93"/>
      <c r="L174" s="94"/>
      <c r="M174" s="95"/>
      <c r="N174" s="96"/>
      <c r="P174" s="27"/>
      <c r="Q174" s="27"/>
      <c r="R174" s="27"/>
      <c r="S174" s="27"/>
      <c r="T174" s="27"/>
      <c r="U174" s="27"/>
      <c r="V174" s="27"/>
      <c r="W174" s="27"/>
      <c r="X174" s="27"/>
      <c r="Y174" s="27"/>
      <c r="Z174" s="86"/>
      <c r="AA174" s="27"/>
      <c r="AB174" s="27"/>
      <c r="AC174" s="27"/>
      <c r="AD174" s="27"/>
      <c r="AE174" s="27"/>
      <c r="BB174" s="139"/>
      <c r="BC174" s="52"/>
      <c r="BD174" s="52"/>
      <c r="BE174" s="52"/>
      <c r="BF174" s="52"/>
      <c r="BG174" s="145"/>
    </row>
    <row r="175" spans="1:59">
      <c r="A175" s="72" t="s">
        <v>234</v>
      </c>
      <c r="B175" s="74" t="s">
        <v>235</v>
      </c>
      <c r="C175" s="73" t="s">
        <v>6</v>
      </c>
      <c r="D175" s="151">
        <v>2</v>
      </c>
      <c r="E175" s="151"/>
      <c r="F175" s="249">
        <f t="shared" si="9"/>
        <v>0</v>
      </c>
      <c r="G175" s="115"/>
      <c r="I175" s="91"/>
      <c r="J175" s="92"/>
      <c r="K175" s="93"/>
      <c r="L175" s="94"/>
      <c r="M175" s="95"/>
      <c r="N175" s="96"/>
      <c r="P175" s="27"/>
      <c r="Q175" s="27"/>
      <c r="R175" s="27"/>
      <c r="S175" s="27"/>
      <c r="T175" s="27">
        <v>6600</v>
      </c>
      <c r="U175" s="27"/>
      <c r="V175" s="27"/>
      <c r="W175" s="27"/>
      <c r="X175" s="27"/>
      <c r="Y175" s="27"/>
      <c r="Z175" s="86"/>
      <c r="AA175" s="27"/>
      <c r="AB175" s="27"/>
      <c r="AC175" s="27"/>
      <c r="AD175" s="27"/>
      <c r="AE175" s="27"/>
      <c r="BB175" s="139"/>
      <c r="BC175" s="52"/>
      <c r="BD175" s="52"/>
      <c r="BE175" s="52"/>
      <c r="BF175" s="52"/>
      <c r="BG175" s="145"/>
    </row>
    <row r="176" spans="1:59">
      <c r="A176" s="72" t="s">
        <v>236</v>
      </c>
      <c r="B176" s="74" t="s">
        <v>237</v>
      </c>
      <c r="C176" s="73" t="s">
        <v>6</v>
      </c>
      <c r="D176" s="151">
        <v>2</v>
      </c>
      <c r="E176" s="151"/>
      <c r="F176" s="249">
        <f t="shared" si="9"/>
        <v>0</v>
      </c>
      <c r="G176" s="115"/>
      <c r="I176" s="91"/>
      <c r="J176" s="92"/>
      <c r="K176" s="93"/>
      <c r="L176" s="94"/>
      <c r="M176" s="95"/>
      <c r="N176" s="96"/>
      <c r="P176" s="27"/>
      <c r="Q176" s="27"/>
      <c r="R176" s="27">
        <v>8530</v>
      </c>
      <c r="S176" s="27"/>
      <c r="T176" s="27"/>
      <c r="U176" s="27"/>
      <c r="V176" s="27"/>
      <c r="W176" s="27"/>
      <c r="X176" s="27"/>
      <c r="Y176" s="27"/>
      <c r="Z176" s="86"/>
      <c r="AA176" s="27"/>
      <c r="AB176" s="27"/>
      <c r="AC176" s="27"/>
      <c r="AD176" s="27"/>
      <c r="AE176" s="27"/>
      <c r="BB176" s="139"/>
      <c r="BC176" s="52"/>
      <c r="BD176" s="52"/>
      <c r="BE176" s="52"/>
      <c r="BF176" s="52"/>
      <c r="BG176" s="145"/>
    </row>
    <row r="177" spans="1:59">
      <c r="A177" s="72" t="s">
        <v>238</v>
      </c>
      <c r="B177" s="74" t="s">
        <v>239</v>
      </c>
      <c r="C177" s="73" t="s">
        <v>6</v>
      </c>
      <c r="D177" s="151">
        <v>1</v>
      </c>
      <c r="E177" s="151"/>
      <c r="F177" s="249">
        <f t="shared" si="9"/>
        <v>0</v>
      </c>
      <c r="G177" s="115"/>
      <c r="I177" s="222"/>
      <c r="J177" s="160"/>
      <c r="K177" s="158"/>
      <c r="L177" s="159"/>
      <c r="M177" s="160"/>
      <c r="N177" s="161"/>
      <c r="P177" s="27"/>
      <c r="Q177" s="27">
        <v>1073.6500000000001</v>
      </c>
      <c r="R177" s="27"/>
      <c r="S177" s="27"/>
      <c r="T177" s="27">
        <v>900</v>
      </c>
      <c r="U177" s="27"/>
      <c r="V177" s="27"/>
      <c r="W177" s="27"/>
      <c r="X177" s="27"/>
      <c r="Y177" s="27"/>
      <c r="Z177" s="86"/>
      <c r="AA177" s="27"/>
      <c r="AB177" s="27"/>
      <c r="AC177" s="27"/>
      <c r="AD177" s="27"/>
      <c r="AE177" s="27"/>
      <c r="BB177" s="28"/>
      <c r="BC177" s="28"/>
      <c r="BD177" s="28"/>
      <c r="BE177" s="28"/>
      <c r="BF177" s="28"/>
      <c r="BG177" s="28"/>
    </row>
    <row r="178" spans="1:59">
      <c r="A178" s="72" t="s">
        <v>335</v>
      </c>
      <c r="B178" s="74" t="s">
        <v>336</v>
      </c>
      <c r="C178" s="73" t="s">
        <v>15</v>
      </c>
      <c r="D178" s="151">
        <v>3955</v>
      </c>
      <c r="E178" s="151"/>
      <c r="F178" s="249">
        <f t="shared" si="9"/>
        <v>0</v>
      </c>
      <c r="G178" s="115"/>
      <c r="I178" s="91"/>
      <c r="J178" s="92"/>
      <c r="K178" s="93"/>
      <c r="L178" s="94"/>
      <c r="M178" s="95"/>
      <c r="N178" s="96"/>
      <c r="P178" s="27"/>
      <c r="Q178" s="27">
        <v>720.15</v>
      </c>
      <c r="R178" s="27">
        <v>761</v>
      </c>
      <c r="S178" s="27"/>
      <c r="T178" s="27">
        <v>675</v>
      </c>
      <c r="U178" s="27">
        <v>675</v>
      </c>
      <c r="V178" s="27">
        <v>945.83</v>
      </c>
      <c r="W178" s="27"/>
      <c r="X178" s="27">
        <v>920.11</v>
      </c>
      <c r="Y178" s="27"/>
      <c r="Z178" s="86">
        <f>AVERAGE(V178,W178,X178)</f>
        <v>932.97</v>
      </c>
      <c r="AA178" s="27"/>
      <c r="AB178" s="27"/>
      <c r="AC178" s="27"/>
      <c r="AD178" s="27"/>
      <c r="AE178" s="27"/>
      <c r="BB178" s="139"/>
      <c r="BC178" s="52"/>
      <c r="BD178" s="52"/>
      <c r="BE178" s="52"/>
      <c r="BF178" s="52"/>
      <c r="BG178" s="145"/>
    </row>
    <row r="179" spans="1:59">
      <c r="A179" s="72" t="s">
        <v>337</v>
      </c>
      <c r="B179" s="74" t="s">
        <v>338</v>
      </c>
      <c r="C179" s="73" t="s">
        <v>15</v>
      </c>
      <c r="D179" s="151">
        <v>4260</v>
      </c>
      <c r="E179" s="151"/>
      <c r="F179" s="249">
        <f t="shared" si="9"/>
        <v>0</v>
      </c>
      <c r="G179" s="115"/>
      <c r="I179" s="222"/>
      <c r="J179" s="160"/>
      <c r="K179" s="158"/>
      <c r="L179" s="159"/>
      <c r="M179" s="160"/>
      <c r="N179" s="161"/>
      <c r="P179" s="27"/>
      <c r="Q179" s="27">
        <v>38.380000000000003</v>
      </c>
      <c r="R179" s="27"/>
      <c r="S179" s="27"/>
      <c r="T179" s="27">
        <v>45</v>
      </c>
      <c r="U179" s="27">
        <v>30</v>
      </c>
      <c r="V179" s="27">
        <v>64.180000000000007</v>
      </c>
      <c r="W179" s="27"/>
      <c r="X179" s="27"/>
      <c r="Y179" s="27"/>
      <c r="Z179" s="86">
        <f>AVERAGE(V179,W179,X179)</f>
        <v>64.180000000000007</v>
      </c>
      <c r="AA179" s="27"/>
      <c r="AB179" s="27"/>
      <c r="AC179" s="27"/>
      <c r="AD179" s="27"/>
      <c r="AE179" s="27"/>
      <c r="BB179" s="28"/>
      <c r="BC179" s="28"/>
      <c r="BD179" s="28"/>
      <c r="BE179" s="28"/>
      <c r="BF179" s="28"/>
      <c r="BG179" s="28"/>
    </row>
    <row r="180" spans="1:59">
      <c r="A180" s="72" t="s">
        <v>240</v>
      </c>
      <c r="B180" s="74" t="s">
        <v>241</v>
      </c>
      <c r="C180" s="73" t="s">
        <v>9</v>
      </c>
      <c r="D180" s="151">
        <v>1</v>
      </c>
      <c r="E180" s="151"/>
      <c r="F180" s="249">
        <f t="shared" si="9"/>
        <v>0</v>
      </c>
      <c r="G180" s="115"/>
      <c r="I180" s="91">
        <v>196.39</v>
      </c>
      <c r="J180" s="92" t="e">
        <f>+I180*#REF!</f>
        <v>#REF!</v>
      </c>
      <c r="K180" s="93" t="e">
        <f>+#REF!*I180</f>
        <v>#REF!</v>
      </c>
      <c r="L180" s="94">
        <v>193.76</v>
      </c>
      <c r="M180" s="95" t="e">
        <f>+L180*#REF!</f>
        <v>#REF!</v>
      </c>
      <c r="N180" s="96" t="e">
        <f>+#REF!*L180</f>
        <v>#REF!</v>
      </c>
      <c r="P180" s="27"/>
      <c r="Q180" s="27">
        <v>836.3</v>
      </c>
      <c r="R180" s="27">
        <v>683</v>
      </c>
      <c r="S180" s="27"/>
      <c r="T180" s="27">
        <v>700</v>
      </c>
      <c r="U180" s="27">
        <v>725</v>
      </c>
      <c r="V180" s="27">
        <v>1311.45</v>
      </c>
      <c r="W180" s="27"/>
      <c r="X180" s="27">
        <v>1026.52</v>
      </c>
      <c r="Y180" s="27"/>
      <c r="Z180" s="86">
        <f>AVERAGE(V180,W180,X180)</f>
        <v>1168.9850000000001</v>
      </c>
      <c r="AA180" s="27"/>
      <c r="AB180" s="27"/>
      <c r="AC180" s="27"/>
      <c r="AD180" s="27"/>
      <c r="AE180" s="27"/>
      <c r="BB180" s="139" t="s">
        <v>20</v>
      </c>
      <c r="BC180" s="52" t="s">
        <v>21</v>
      </c>
      <c r="BD180" s="52" t="s">
        <v>6</v>
      </c>
      <c r="BE180" s="52">
        <v>1</v>
      </c>
      <c r="BF180" s="52">
        <v>544.12</v>
      </c>
      <c r="BG180" s="145">
        <v>544.12</v>
      </c>
    </row>
    <row r="181" spans="1:59">
      <c r="A181" s="72" t="s">
        <v>242</v>
      </c>
      <c r="B181" s="52" t="s">
        <v>243</v>
      </c>
      <c r="C181" s="73" t="s">
        <v>9</v>
      </c>
      <c r="D181" s="151">
        <v>2</v>
      </c>
      <c r="E181" s="151"/>
      <c r="F181" s="249">
        <f t="shared" si="9"/>
        <v>0</v>
      </c>
      <c r="G181" s="115"/>
      <c r="I181" s="91"/>
      <c r="J181" s="92"/>
      <c r="K181" s="93"/>
      <c r="L181" s="94"/>
      <c r="M181" s="95"/>
      <c r="N181" s="96"/>
      <c r="P181" s="27"/>
      <c r="Q181" s="27">
        <v>1300.9100000000001</v>
      </c>
      <c r="R181" s="27"/>
      <c r="S181" s="27"/>
      <c r="T181" s="27">
        <v>1100</v>
      </c>
      <c r="U181" s="27">
        <v>1250</v>
      </c>
      <c r="V181" s="27"/>
      <c r="W181" s="27"/>
      <c r="X181" s="27"/>
      <c r="Y181" s="27"/>
      <c r="Z181" s="86"/>
      <c r="AA181" s="27"/>
      <c r="AB181" s="27"/>
      <c r="AC181" s="27"/>
      <c r="AD181" s="27"/>
      <c r="AE181" s="27"/>
      <c r="BB181" s="139"/>
      <c r="BC181" s="52"/>
      <c r="BD181" s="52"/>
      <c r="BE181" s="52"/>
      <c r="BF181" s="52"/>
      <c r="BG181" s="145"/>
    </row>
    <row r="182" spans="1:59">
      <c r="A182" s="72" t="s">
        <v>244</v>
      </c>
      <c r="B182" s="52" t="s">
        <v>292</v>
      </c>
      <c r="C182" s="73" t="s">
        <v>15</v>
      </c>
      <c r="D182" s="151">
        <v>40</v>
      </c>
      <c r="E182" s="151"/>
      <c r="F182" s="249">
        <f t="shared" si="9"/>
        <v>0</v>
      </c>
      <c r="G182" s="115"/>
      <c r="I182" s="91"/>
      <c r="J182" s="92"/>
      <c r="K182" s="93"/>
      <c r="L182" s="94"/>
      <c r="M182" s="95"/>
      <c r="N182" s="96"/>
      <c r="P182" s="27"/>
      <c r="Q182" s="27">
        <v>707.02</v>
      </c>
      <c r="R182" s="27"/>
      <c r="S182" s="27"/>
      <c r="T182" s="27">
        <v>575</v>
      </c>
      <c r="U182" s="27">
        <v>525</v>
      </c>
      <c r="V182" s="27">
        <v>809.38</v>
      </c>
      <c r="W182" s="27"/>
      <c r="X182" s="27">
        <v>888.79</v>
      </c>
      <c r="Y182" s="27"/>
      <c r="Z182" s="86">
        <f>AVERAGE(V182,W182,X182)</f>
        <v>849.08500000000004</v>
      </c>
      <c r="AA182" s="27"/>
      <c r="AB182" s="27"/>
      <c r="AC182" s="27"/>
      <c r="AD182" s="27"/>
      <c r="AE182" s="27"/>
      <c r="BB182" s="139"/>
      <c r="BC182" s="52"/>
      <c r="BD182" s="52"/>
      <c r="BE182" s="52"/>
      <c r="BF182" s="52"/>
      <c r="BG182" s="145"/>
    </row>
    <row r="183" spans="1:59">
      <c r="A183" s="72" t="s">
        <v>245</v>
      </c>
      <c r="B183" s="52" t="s">
        <v>248</v>
      </c>
      <c r="C183" s="73" t="s">
        <v>6</v>
      </c>
      <c r="D183" s="151">
        <v>42</v>
      </c>
      <c r="E183" s="151"/>
      <c r="F183" s="249">
        <f t="shared" si="9"/>
        <v>0</v>
      </c>
      <c r="G183" s="115"/>
      <c r="I183" s="223"/>
      <c r="J183" s="157"/>
      <c r="K183" s="158"/>
      <c r="L183" s="159"/>
      <c r="M183" s="160"/>
      <c r="N183" s="161"/>
      <c r="P183" s="27"/>
      <c r="Q183" s="27"/>
      <c r="R183" s="27"/>
      <c r="S183" s="27"/>
      <c r="T183" s="27"/>
      <c r="U183" s="27"/>
      <c r="V183" s="27"/>
      <c r="W183" s="27"/>
      <c r="X183" s="27"/>
      <c r="Y183" s="27"/>
      <c r="Z183" s="86"/>
      <c r="AA183" s="27"/>
      <c r="AB183" s="27"/>
      <c r="AC183" s="27"/>
      <c r="AD183" s="27"/>
      <c r="AE183" s="27"/>
      <c r="BB183" s="28"/>
      <c r="BC183" s="28"/>
      <c r="BD183" s="28"/>
      <c r="BE183" s="28"/>
      <c r="BF183" s="28"/>
      <c r="BG183" s="28"/>
    </row>
    <row r="184" spans="1:59">
      <c r="A184" s="72" t="s">
        <v>246</v>
      </c>
      <c r="B184" s="52" t="s">
        <v>290</v>
      </c>
      <c r="C184" s="73" t="s">
        <v>6</v>
      </c>
      <c r="D184" s="151">
        <v>30</v>
      </c>
      <c r="E184" s="151"/>
      <c r="F184" s="249">
        <f t="shared" si="9"/>
        <v>0</v>
      </c>
      <c r="G184" s="115"/>
      <c r="I184" s="223"/>
      <c r="J184" s="157"/>
      <c r="K184" s="158"/>
      <c r="L184" s="159"/>
      <c r="M184" s="160"/>
      <c r="N184" s="161"/>
      <c r="P184" s="27"/>
      <c r="Q184" s="27">
        <v>6325.78</v>
      </c>
      <c r="R184" s="27"/>
      <c r="S184" s="27"/>
      <c r="T184" s="27">
        <v>3900</v>
      </c>
      <c r="U184" s="27"/>
      <c r="V184" s="27"/>
      <c r="W184" s="27"/>
      <c r="X184" s="27"/>
      <c r="Y184" s="27"/>
      <c r="Z184" s="86"/>
      <c r="AA184" s="27"/>
      <c r="AB184" s="27"/>
      <c r="AC184" s="27"/>
      <c r="AD184" s="27"/>
      <c r="AE184" s="27"/>
      <c r="BB184" s="28"/>
      <c r="BC184" s="28"/>
      <c r="BD184" s="28"/>
      <c r="BE184" s="28"/>
      <c r="BF184" s="28"/>
      <c r="BG184" s="28"/>
    </row>
    <row r="185" spans="1:59">
      <c r="A185" s="72" t="s">
        <v>247</v>
      </c>
      <c r="B185" s="52" t="s">
        <v>249</v>
      </c>
      <c r="C185" s="73" t="s">
        <v>6</v>
      </c>
      <c r="D185" s="151">
        <v>3</v>
      </c>
      <c r="E185" s="151"/>
      <c r="F185" s="249">
        <f t="shared" si="9"/>
        <v>0</v>
      </c>
      <c r="G185" s="115"/>
      <c r="I185" s="222"/>
      <c r="J185" s="160"/>
      <c r="K185" s="158"/>
      <c r="L185" s="159"/>
      <c r="M185" s="160"/>
      <c r="N185" s="161"/>
      <c r="P185" s="27"/>
      <c r="Q185" s="27">
        <v>145.44</v>
      </c>
      <c r="R185" s="27"/>
      <c r="S185" s="27"/>
      <c r="T185" s="27">
        <v>125</v>
      </c>
      <c r="U185" s="27">
        <v>125</v>
      </c>
      <c r="V185" s="27"/>
      <c r="W185" s="27"/>
      <c r="X185" s="27"/>
      <c r="Y185" s="27"/>
      <c r="Z185" s="86"/>
      <c r="AA185" s="27"/>
      <c r="AB185" s="27"/>
      <c r="AC185" s="27"/>
      <c r="AD185" s="27"/>
      <c r="AE185" s="27"/>
      <c r="BB185" s="28"/>
      <c r="BC185" s="28"/>
      <c r="BD185" s="28"/>
      <c r="BE185" s="28"/>
      <c r="BF185" s="28"/>
      <c r="BG185" s="28"/>
    </row>
    <row r="186" spans="1:59">
      <c r="A186" s="72" t="s">
        <v>251</v>
      </c>
      <c r="B186" s="33" t="s">
        <v>252</v>
      </c>
      <c r="C186" s="73" t="s">
        <v>8</v>
      </c>
      <c r="D186" s="151">
        <v>4</v>
      </c>
      <c r="E186" s="151"/>
      <c r="F186" s="249">
        <f t="shared" si="9"/>
        <v>0</v>
      </c>
      <c r="G186" s="115"/>
      <c r="I186" s="222"/>
      <c r="J186" s="160"/>
      <c r="K186" s="158"/>
      <c r="L186" s="159"/>
      <c r="M186" s="160"/>
      <c r="N186" s="161"/>
      <c r="P186" s="27"/>
      <c r="Q186" s="27">
        <v>23230.54</v>
      </c>
      <c r="R186" s="27"/>
      <c r="S186" s="27"/>
      <c r="T186" s="27"/>
      <c r="U186" s="27"/>
      <c r="V186" s="27"/>
      <c r="W186" s="27"/>
      <c r="X186" s="27"/>
      <c r="Y186" s="27"/>
      <c r="Z186" s="86"/>
      <c r="AA186" s="27"/>
      <c r="AB186" s="27"/>
      <c r="AC186" s="27"/>
      <c r="AD186" s="27"/>
      <c r="AE186" s="27"/>
      <c r="BB186" s="28"/>
      <c r="BC186" s="28"/>
      <c r="BD186" s="28"/>
      <c r="BE186" s="28"/>
      <c r="BF186" s="28"/>
      <c r="BG186" s="28"/>
    </row>
    <row r="187" spans="1:59">
      <c r="A187" s="72" t="s">
        <v>253</v>
      </c>
      <c r="B187" s="52" t="s">
        <v>254</v>
      </c>
      <c r="C187" s="73" t="s">
        <v>15</v>
      </c>
      <c r="D187" s="151">
        <v>959</v>
      </c>
      <c r="E187" s="151"/>
      <c r="F187" s="249">
        <f t="shared" si="9"/>
        <v>0</v>
      </c>
      <c r="G187" s="115"/>
      <c r="I187" s="222"/>
      <c r="J187" s="160"/>
      <c r="K187" s="158"/>
      <c r="L187" s="159"/>
      <c r="M187" s="160"/>
      <c r="N187" s="161"/>
      <c r="P187" s="27"/>
      <c r="Q187" s="27">
        <v>151.5</v>
      </c>
      <c r="R187" s="27">
        <v>170</v>
      </c>
      <c r="S187" s="27"/>
      <c r="T187" s="27">
        <v>275</v>
      </c>
      <c r="U187" s="27">
        <v>120</v>
      </c>
      <c r="V187" s="27">
        <v>267.27999999999997</v>
      </c>
      <c r="W187" s="27"/>
      <c r="X187" s="27"/>
      <c r="Y187" s="27"/>
      <c r="Z187" s="86">
        <f>AVERAGE(V187,W187,X187)</f>
        <v>267.27999999999997</v>
      </c>
      <c r="AA187" s="27"/>
      <c r="AB187" s="27"/>
      <c r="AC187" s="27"/>
      <c r="AD187" s="27"/>
      <c r="AE187" s="27"/>
      <c r="BB187" s="28"/>
      <c r="BC187" s="28"/>
      <c r="BD187" s="28"/>
      <c r="BE187" s="28"/>
      <c r="BF187" s="28"/>
      <c r="BG187" s="28"/>
    </row>
    <row r="188" spans="1:59">
      <c r="A188" s="72" t="s">
        <v>255</v>
      </c>
      <c r="B188" s="52" t="s">
        <v>256</v>
      </c>
      <c r="C188" s="73" t="s">
        <v>6</v>
      </c>
      <c r="D188" s="151">
        <v>4</v>
      </c>
      <c r="E188" s="151"/>
      <c r="F188" s="249">
        <f t="shared" si="9"/>
        <v>0</v>
      </c>
      <c r="G188" s="115"/>
      <c r="I188" s="222"/>
      <c r="J188" s="160"/>
      <c r="K188" s="158"/>
      <c r="L188" s="159"/>
      <c r="M188" s="160"/>
      <c r="N188" s="161"/>
      <c r="P188" s="27"/>
      <c r="Q188" s="27"/>
      <c r="R188" s="27"/>
      <c r="S188" s="27"/>
      <c r="T188" s="27"/>
      <c r="U188" s="27"/>
      <c r="V188" s="27"/>
      <c r="W188" s="27"/>
      <c r="X188" s="27"/>
      <c r="Y188" s="27"/>
      <c r="Z188" s="86"/>
      <c r="AA188" s="27"/>
      <c r="AB188" s="27"/>
      <c r="AC188" s="27"/>
      <c r="AD188" s="27"/>
      <c r="AE188" s="27"/>
      <c r="BB188" s="28"/>
      <c r="BC188" s="28"/>
      <c r="BD188" s="28"/>
      <c r="BE188" s="28"/>
      <c r="BF188" s="28"/>
      <c r="BG188" s="28"/>
    </row>
    <row r="189" spans="1:59">
      <c r="A189" s="72" t="s">
        <v>257</v>
      </c>
      <c r="B189" s="52" t="s">
        <v>258</v>
      </c>
      <c r="C189" s="73" t="s">
        <v>6</v>
      </c>
      <c r="D189" s="151">
        <v>2</v>
      </c>
      <c r="E189" s="151"/>
      <c r="F189" s="249">
        <f t="shared" si="9"/>
        <v>0</v>
      </c>
      <c r="G189" s="115"/>
      <c r="I189" s="222"/>
      <c r="J189" s="160"/>
      <c r="K189" s="158"/>
      <c r="L189" s="159"/>
      <c r="M189" s="160"/>
      <c r="N189" s="161"/>
      <c r="P189" s="27"/>
      <c r="Q189" s="27"/>
      <c r="R189" s="27"/>
      <c r="S189" s="27"/>
      <c r="T189" s="27"/>
      <c r="U189" s="27"/>
      <c r="V189" s="27"/>
      <c r="W189" s="27"/>
      <c r="X189" s="27"/>
      <c r="Y189" s="27"/>
      <c r="Z189" s="86"/>
      <c r="AA189" s="27"/>
      <c r="AB189" s="27"/>
      <c r="AC189" s="27"/>
      <c r="AD189" s="27"/>
      <c r="AE189" s="27"/>
      <c r="BB189" s="28"/>
      <c r="BC189" s="28"/>
      <c r="BD189" s="28"/>
      <c r="BE189" s="28"/>
      <c r="BF189" s="28"/>
      <c r="BG189" s="28"/>
    </row>
    <row r="190" spans="1:59">
      <c r="A190" s="72" t="s">
        <v>259</v>
      </c>
      <c r="B190" s="52" t="s">
        <v>260</v>
      </c>
      <c r="C190" s="73" t="s">
        <v>6</v>
      </c>
      <c r="D190" s="151">
        <v>4</v>
      </c>
      <c r="E190" s="151"/>
      <c r="F190" s="249">
        <f t="shared" si="9"/>
        <v>0</v>
      </c>
      <c r="G190" s="115"/>
      <c r="I190" s="222"/>
      <c r="J190" s="160"/>
      <c r="K190" s="158"/>
      <c r="L190" s="159"/>
      <c r="M190" s="160"/>
      <c r="N190" s="161"/>
      <c r="P190" s="27"/>
      <c r="Q190" s="27"/>
      <c r="R190" s="27"/>
      <c r="S190" s="27"/>
      <c r="T190" s="27">
        <v>5300</v>
      </c>
      <c r="U190" s="27"/>
      <c r="V190" s="27"/>
      <c r="W190" s="27"/>
      <c r="X190" s="27"/>
      <c r="Y190" s="27"/>
      <c r="Z190" s="86"/>
      <c r="AA190" s="27"/>
      <c r="AB190" s="27"/>
      <c r="AC190" s="27"/>
      <c r="AD190" s="27"/>
      <c r="AE190" s="27"/>
      <c r="BB190" s="28"/>
      <c r="BC190" s="28"/>
      <c r="BD190" s="28"/>
      <c r="BE190" s="28"/>
      <c r="BF190" s="28"/>
      <c r="BG190" s="28"/>
    </row>
    <row r="191" spans="1:59">
      <c r="A191" s="72" t="s">
        <v>261</v>
      </c>
      <c r="B191" s="52" t="s">
        <v>262</v>
      </c>
      <c r="C191" s="73" t="s">
        <v>6</v>
      </c>
      <c r="D191" s="151">
        <v>4</v>
      </c>
      <c r="E191" s="151"/>
      <c r="F191" s="249">
        <f t="shared" si="9"/>
        <v>0</v>
      </c>
      <c r="G191" s="115"/>
      <c r="I191" s="267"/>
      <c r="J191" s="142"/>
      <c r="K191" s="102"/>
      <c r="L191" s="268"/>
      <c r="M191" s="142"/>
      <c r="N191" s="104"/>
      <c r="P191" s="27"/>
      <c r="Q191" s="27"/>
      <c r="R191" s="27"/>
      <c r="S191" s="27"/>
      <c r="T191" s="27"/>
      <c r="U191" s="27"/>
      <c r="V191" s="27"/>
      <c r="W191" s="27"/>
      <c r="X191" s="27"/>
      <c r="Y191" s="27"/>
      <c r="Z191" s="86"/>
      <c r="AA191" s="27"/>
      <c r="AB191" s="27"/>
      <c r="AC191" s="27"/>
      <c r="AD191" s="27"/>
      <c r="AE191" s="27"/>
      <c r="BB191" s="28"/>
      <c r="BC191" s="28"/>
      <c r="BD191" s="28"/>
      <c r="BE191" s="28"/>
      <c r="BF191" s="28"/>
      <c r="BG191" s="28"/>
    </row>
    <row r="192" spans="1:59" ht="15.75" thickBot="1">
      <c r="A192" s="72" t="s">
        <v>263</v>
      </c>
      <c r="B192" s="52" t="s">
        <v>264</v>
      </c>
      <c r="C192" s="73" t="s">
        <v>6</v>
      </c>
      <c r="D192" s="151">
        <v>2</v>
      </c>
      <c r="E192" s="151"/>
      <c r="F192" s="249">
        <f t="shared" si="9"/>
        <v>0</v>
      </c>
      <c r="G192" s="115"/>
      <c r="I192" s="224"/>
      <c r="J192" s="166"/>
      <c r="K192" s="167"/>
      <c r="L192" s="168"/>
      <c r="M192" s="169"/>
      <c r="N192" s="170"/>
      <c r="P192" s="27"/>
      <c r="Q192" s="27"/>
      <c r="R192" s="27"/>
      <c r="S192" s="27"/>
      <c r="T192" s="27">
        <v>210</v>
      </c>
      <c r="U192" s="27">
        <v>220</v>
      </c>
      <c r="V192" s="27"/>
      <c r="W192" s="27"/>
      <c r="X192" s="27"/>
      <c r="Y192" s="27"/>
      <c r="Z192" s="86"/>
      <c r="AA192" s="27"/>
      <c r="AB192" s="27"/>
      <c r="AC192" s="27"/>
      <c r="AD192" s="27"/>
      <c r="AE192" s="27"/>
    </row>
    <row r="193" spans="1:61">
      <c r="A193" s="72" t="s">
        <v>265</v>
      </c>
      <c r="B193" s="52" t="s">
        <v>266</v>
      </c>
      <c r="C193" s="73" t="s">
        <v>6</v>
      </c>
      <c r="D193" s="151">
        <v>14</v>
      </c>
      <c r="E193" s="151"/>
      <c r="F193" s="249">
        <f t="shared" si="9"/>
        <v>0</v>
      </c>
      <c r="G193" s="115"/>
      <c r="I193" s="141"/>
      <c r="J193" s="141"/>
      <c r="K193" s="141"/>
      <c r="L193" s="142"/>
      <c r="M193" s="142"/>
      <c r="N193" s="142"/>
      <c r="P193" s="27"/>
      <c r="Q193" s="27"/>
      <c r="R193" s="27"/>
      <c r="S193" s="27"/>
      <c r="T193" s="27"/>
      <c r="U193" s="27"/>
      <c r="V193" s="27"/>
      <c r="W193" s="27"/>
      <c r="X193" s="27"/>
      <c r="Y193" s="27"/>
      <c r="Z193" s="86"/>
      <c r="AA193" s="27"/>
      <c r="AB193" s="27"/>
      <c r="AC193" s="27"/>
      <c r="AD193" s="27"/>
      <c r="AE193" s="27"/>
    </row>
    <row r="194" spans="1:61">
      <c r="A194" s="72" t="s">
        <v>267</v>
      </c>
      <c r="B194" s="52" t="s">
        <v>268</v>
      </c>
      <c r="C194" s="73" t="s">
        <v>6</v>
      </c>
      <c r="D194" s="151">
        <v>1</v>
      </c>
      <c r="E194" s="151"/>
      <c r="F194" s="249">
        <f t="shared" si="9"/>
        <v>0</v>
      </c>
      <c r="G194" s="115"/>
      <c r="I194" s="141"/>
      <c r="J194" s="141"/>
      <c r="K194" s="141"/>
      <c r="L194" s="142"/>
      <c r="M194" s="142"/>
      <c r="N194" s="142"/>
      <c r="P194" s="27"/>
      <c r="Q194" s="27"/>
      <c r="R194" s="27"/>
      <c r="S194" s="27"/>
      <c r="T194" s="27"/>
      <c r="U194" s="27"/>
      <c r="V194" s="27"/>
      <c r="W194" s="27"/>
      <c r="X194" s="27"/>
      <c r="Y194" s="27"/>
      <c r="Z194" s="86"/>
      <c r="AA194" s="27"/>
      <c r="AB194" s="27"/>
      <c r="AC194" s="27"/>
      <c r="AD194" s="27"/>
      <c r="AE194" s="27"/>
    </row>
    <row r="195" spans="1:61">
      <c r="A195" s="72" t="s">
        <v>269</v>
      </c>
      <c r="B195" s="52" t="s">
        <v>270</v>
      </c>
      <c r="C195" s="73" t="s">
        <v>8</v>
      </c>
      <c r="D195" s="151">
        <v>30</v>
      </c>
      <c r="E195" s="151"/>
      <c r="F195" s="249">
        <f t="shared" si="9"/>
        <v>0</v>
      </c>
      <c r="G195" s="115"/>
    </row>
    <row r="196" spans="1:61" ht="15.75">
      <c r="A196" s="72" t="s">
        <v>320</v>
      </c>
      <c r="B196" s="52" t="s">
        <v>321</v>
      </c>
      <c r="C196" s="73" t="s">
        <v>8</v>
      </c>
      <c r="D196" s="151">
        <v>1</v>
      </c>
      <c r="E196" s="151"/>
      <c r="F196" s="249">
        <f t="shared" si="9"/>
        <v>0</v>
      </c>
      <c r="G196" s="171"/>
      <c r="H196" s="229"/>
      <c r="Z196" s="86"/>
    </row>
    <row r="197" spans="1:61" ht="15.75">
      <c r="A197" s="72" t="s">
        <v>271</v>
      </c>
      <c r="B197" s="52" t="s">
        <v>272</v>
      </c>
      <c r="C197" s="73" t="s">
        <v>8</v>
      </c>
      <c r="D197" s="151">
        <v>14</v>
      </c>
      <c r="E197" s="151"/>
      <c r="F197" s="249">
        <f t="shared" si="9"/>
        <v>0</v>
      </c>
      <c r="G197" s="171"/>
      <c r="H197" s="229"/>
      <c r="Z197" s="86"/>
    </row>
    <row r="198" spans="1:61">
      <c r="A198" s="72" t="s">
        <v>273</v>
      </c>
      <c r="B198" s="52" t="s">
        <v>274</v>
      </c>
      <c r="C198" s="73" t="s">
        <v>6</v>
      </c>
      <c r="D198" s="151">
        <v>2</v>
      </c>
      <c r="E198" s="151"/>
      <c r="F198" s="249">
        <f t="shared" si="9"/>
        <v>0</v>
      </c>
      <c r="G198" s="115"/>
      <c r="Z198" s="86"/>
    </row>
    <row r="199" spans="1:61" ht="24.95" customHeight="1">
      <c r="A199" s="72" t="s">
        <v>275</v>
      </c>
      <c r="B199" s="52" t="s">
        <v>276</v>
      </c>
      <c r="C199" s="73" t="s">
        <v>6</v>
      </c>
      <c r="D199" s="151">
        <v>8</v>
      </c>
      <c r="E199" s="151"/>
      <c r="F199" s="249">
        <f t="shared" si="9"/>
        <v>0</v>
      </c>
      <c r="G199" s="209"/>
      <c r="H199" s="227"/>
      <c r="Z199" s="86"/>
    </row>
    <row r="200" spans="1:61">
      <c r="A200" s="72" t="s">
        <v>322</v>
      </c>
      <c r="B200" s="52" t="s">
        <v>323</v>
      </c>
      <c r="C200" s="73" t="s">
        <v>6</v>
      </c>
      <c r="D200" s="151">
        <v>14</v>
      </c>
      <c r="E200" s="151"/>
      <c r="F200" s="249">
        <f t="shared" si="9"/>
        <v>0</v>
      </c>
      <c r="G200" s="115"/>
      <c r="Q200" s="85">
        <v>2.17</v>
      </c>
      <c r="R200" s="85">
        <v>3.2</v>
      </c>
      <c r="T200" s="85">
        <v>3.5</v>
      </c>
      <c r="U200" s="85">
        <v>3</v>
      </c>
      <c r="Z200" s="86"/>
    </row>
    <row r="201" spans="1:61">
      <c r="A201" s="72" t="s">
        <v>277</v>
      </c>
      <c r="B201" s="52" t="s">
        <v>278</v>
      </c>
      <c r="C201" s="73" t="s">
        <v>8</v>
      </c>
      <c r="D201" s="151">
        <v>3</v>
      </c>
      <c r="E201" s="151"/>
      <c r="F201" s="249">
        <f t="shared" si="9"/>
        <v>0</v>
      </c>
      <c r="G201" s="115"/>
      <c r="R201" s="85">
        <v>336</v>
      </c>
      <c r="U201" s="85">
        <v>1050</v>
      </c>
      <c r="Z201" s="86"/>
    </row>
    <row r="202" spans="1:61">
      <c r="A202" s="72" t="s">
        <v>285</v>
      </c>
      <c r="B202" s="52" t="s">
        <v>286</v>
      </c>
      <c r="C202" s="73" t="s">
        <v>8</v>
      </c>
      <c r="D202" s="151">
        <v>1</v>
      </c>
      <c r="E202" s="151"/>
      <c r="F202" s="249">
        <f t="shared" si="9"/>
        <v>0</v>
      </c>
      <c r="G202" s="247"/>
      <c r="H202" s="232"/>
      <c r="Z202" s="86"/>
    </row>
    <row r="203" spans="1:61">
      <c r="A203" s="72" t="s">
        <v>324</v>
      </c>
      <c r="B203" s="52" t="s">
        <v>326</v>
      </c>
      <c r="C203" s="73" t="s">
        <v>6</v>
      </c>
      <c r="D203" s="151">
        <v>2</v>
      </c>
      <c r="E203" s="151"/>
      <c r="F203" s="249">
        <f t="shared" si="9"/>
        <v>0</v>
      </c>
      <c r="G203" s="247"/>
      <c r="H203" s="232"/>
      <c r="Q203" s="85">
        <v>1262.53</v>
      </c>
      <c r="Z203" s="86"/>
    </row>
    <row r="204" spans="1:61">
      <c r="A204" s="72" t="s">
        <v>325</v>
      </c>
      <c r="B204" s="52" t="s">
        <v>327</v>
      </c>
      <c r="C204" s="73" t="s">
        <v>6</v>
      </c>
      <c r="D204" s="151">
        <v>1</v>
      </c>
      <c r="E204" s="151"/>
      <c r="F204" s="249">
        <f t="shared" si="9"/>
        <v>0</v>
      </c>
    </row>
    <row r="205" spans="1:61" ht="15.75">
      <c r="A205" s="72" t="s">
        <v>279</v>
      </c>
      <c r="B205" s="52" t="s">
        <v>280</v>
      </c>
      <c r="C205" s="73" t="s">
        <v>6</v>
      </c>
      <c r="D205" s="151">
        <v>3</v>
      </c>
      <c r="E205" s="151"/>
      <c r="F205" s="249">
        <f t="shared" si="9"/>
        <v>0</v>
      </c>
      <c r="G205" s="171"/>
      <c r="H205" s="229"/>
      <c r="Z205" s="86"/>
    </row>
    <row r="206" spans="1:61" ht="15.75">
      <c r="A206" s="162" t="s">
        <v>294</v>
      </c>
      <c r="B206" s="52" t="s">
        <v>339</v>
      </c>
      <c r="C206" s="73" t="s">
        <v>6</v>
      </c>
      <c r="D206" s="273">
        <v>2</v>
      </c>
      <c r="E206" s="273"/>
      <c r="F206" s="249">
        <f t="shared" si="9"/>
        <v>0</v>
      </c>
      <c r="G206" s="171"/>
      <c r="H206" s="229"/>
      <c r="Z206" s="86"/>
    </row>
    <row r="207" spans="1:61" s="86" customFormat="1" ht="17.25" customHeight="1">
      <c r="A207" s="162" t="s">
        <v>283</v>
      </c>
      <c r="B207" s="163" t="s">
        <v>284</v>
      </c>
      <c r="C207" s="164" t="s">
        <v>6</v>
      </c>
      <c r="D207" s="165">
        <v>3</v>
      </c>
      <c r="E207" s="165"/>
      <c r="F207" s="249">
        <f t="shared" si="9"/>
        <v>0</v>
      </c>
      <c r="G207" s="115"/>
      <c r="H207" s="228"/>
      <c r="BA207" s="115"/>
      <c r="BB207" s="118"/>
      <c r="BC207" s="85"/>
      <c r="BD207" s="85"/>
      <c r="BE207" s="85"/>
      <c r="BF207" s="85"/>
      <c r="BG207" s="85"/>
      <c r="BH207" s="85"/>
      <c r="BI207" s="85"/>
    </row>
    <row r="208" spans="1:61" s="86" customFormat="1" ht="24.95" customHeight="1">
      <c r="A208" s="162" t="s">
        <v>281</v>
      </c>
      <c r="B208" s="163" t="s">
        <v>282</v>
      </c>
      <c r="C208" s="164" t="s">
        <v>6</v>
      </c>
      <c r="D208" s="165">
        <v>7</v>
      </c>
      <c r="E208" s="165"/>
      <c r="F208" s="249">
        <f t="shared" si="9"/>
        <v>0</v>
      </c>
      <c r="G208" s="209"/>
      <c r="H208" s="227"/>
      <c r="BA208" s="115"/>
      <c r="BB208" s="118"/>
      <c r="BC208" s="85"/>
      <c r="BD208" s="85"/>
      <c r="BE208" s="85"/>
      <c r="BF208" s="85"/>
      <c r="BG208" s="85"/>
      <c r="BH208" s="85"/>
      <c r="BI208" s="85"/>
    </row>
    <row r="209" spans="1:61" s="86" customFormat="1" ht="17.25" customHeight="1">
      <c r="A209" s="162" t="s">
        <v>340</v>
      </c>
      <c r="B209" s="163" t="s">
        <v>341</v>
      </c>
      <c r="C209" s="164" t="s">
        <v>8</v>
      </c>
      <c r="D209" s="165">
        <v>2</v>
      </c>
      <c r="E209" s="165"/>
      <c r="F209" s="249">
        <f t="shared" si="9"/>
        <v>0</v>
      </c>
      <c r="G209" s="115"/>
      <c r="H209" s="228"/>
      <c r="T209" s="86">
        <v>3.5</v>
      </c>
      <c r="U209" s="86">
        <v>3</v>
      </c>
      <c r="BA209" s="115"/>
      <c r="BB209" s="118"/>
      <c r="BC209" s="85"/>
      <c r="BD209" s="85"/>
      <c r="BE209" s="85"/>
      <c r="BF209" s="85"/>
      <c r="BG209" s="85"/>
      <c r="BH209" s="85"/>
      <c r="BI209" s="85"/>
    </row>
    <row r="210" spans="1:61" s="86" customFormat="1" ht="17.25" customHeight="1" thickBot="1">
      <c r="A210" s="162"/>
      <c r="B210" s="163"/>
      <c r="C210" s="164"/>
      <c r="D210" s="165"/>
      <c r="E210" s="165"/>
      <c r="F210" s="237"/>
      <c r="G210" s="115"/>
      <c r="H210" s="228"/>
      <c r="BA210" s="115"/>
      <c r="BB210" s="118"/>
      <c r="BC210" s="85"/>
      <c r="BD210" s="85"/>
      <c r="BE210" s="85"/>
      <c r="BF210" s="85"/>
      <c r="BG210" s="85"/>
      <c r="BH210" s="85"/>
      <c r="BI210" s="85"/>
    </row>
    <row r="211" spans="1:61" s="86" customFormat="1" ht="17.25" customHeight="1" thickBot="1">
      <c r="A211" s="326" t="s">
        <v>475</v>
      </c>
      <c r="B211" s="327"/>
      <c r="C211" s="36"/>
      <c r="D211" s="31"/>
      <c r="E211" s="31"/>
      <c r="F211" s="251">
        <f>SUM(F166:F209)</f>
        <v>0</v>
      </c>
      <c r="G211" s="115"/>
      <c r="H211" s="228"/>
      <c r="T211" s="86">
        <v>300</v>
      </c>
      <c r="U211" s="86">
        <v>290</v>
      </c>
      <c r="BA211" s="115"/>
      <c r="BB211" s="118"/>
      <c r="BC211" s="85"/>
      <c r="BD211" s="85"/>
      <c r="BE211" s="85"/>
      <c r="BF211" s="85"/>
      <c r="BG211" s="85"/>
      <c r="BH211" s="85"/>
      <c r="BI211" s="85"/>
    </row>
    <row r="212" spans="1:61" s="86" customFormat="1" ht="17.25" customHeight="1">
      <c r="A212" s="114"/>
      <c r="B212" s="114"/>
      <c r="F212" s="242"/>
      <c r="G212" s="247"/>
      <c r="H212" s="228"/>
      <c r="BA212" s="115"/>
      <c r="BB212" s="118"/>
      <c r="BC212" s="85"/>
      <c r="BD212" s="85"/>
      <c r="BE212" s="85"/>
      <c r="BF212" s="85"/>
      <c r="BG212" s="85"/>
      <c r="BH212" s="85"/>
      <c r="BI212" s="85"/>
    </row>
    <row r="213" spans="1:61" s="86" customFormat="1" ht="17.25" customHeight="1" thickBot="1">
      <c r="A213" s="118" t="s">
        <v>318</v>
      </c>
      <c r="B213" s="28"/>
      <c r="C213" s="27"/>
      <c r="D213" s="35"/>
      <c r="E213" s="35"/>
      <c r="F213" s="243"/>
      <c r="G213" s="247"/>
      <c r="H213" s="228"/>
      <c r="Z213" s="86" t="e">
        <f>AVERAGE(V213,W213,X213)</f>
        <v>#DIV/0!</v>
      </c>
      <c r="BA213" s="115"/>
      <c r="BB213" s="118"/>
      <c r="BC213" s="85"/>
      <c r="BD213" s="85"/>
      <c r="BE213" s="85"/>
      <c r="BF213" s="85"/>
      <c r="BG213" s="85"/>
      <c r="BH213" s="85"/>
      <c r="BI213" s="85"/>
    </row>
    <row r="214" spans="1:61" s="86" customFormat="1" ht="17.25" customHeight="1" thickBot="1">
      <c r="A214" s="203" t="s">
        <v>7</v>
      </c>
      <c r="B214" s="204" t="s">
        <v>287</v>
      </c>
      <c r="C214" s="205" t="s">
        <v>2</v>
      </c>
      <c r="D214" s="204" t="s">
        <v>1</v>
      </c>
      <c r="E214" s="204" t="s">
        <v>24</v>
      </c>
      <c r="F214" s="246" t="s">
        <v>4</v>
      </c>
      <c r="G214" s="247"/>
      <c r="H214" s="228"/>
      <c r="BA214" s="115"/>
      <c r="BB214" s="118"/>
      <c r="BC214" s="85"/>
      <c r="BD214" s="85"/>
      <c r="BE214" s="85"/>
      <c r="BF214" s="85"/>
      <c r="BG214" s="85"/>
      <c r="BH214" s="85"/>
      <c r="BI214" s="85"/>
    </row>
    <row r="215" spans="1:61" s="86" customFormat="1" ht="17.25" customHeight="1">
      <c r="A215" s="72" t="s">
        <v>221</v>
      </c>
      <c r="B215" s="52" t="s">
        <v>291</v>
      </c>
      <c r="C215" s="259" t="s">
        <v>15</v>
      </c>
      <c r="D215" s="274">
        <v>11560</v>
      </c>
      <c r="E215" s="274"/>
      <c r="F215" s="260">
        <f>ROUND(E215*D215,0)</f>
        <v>0</v>
      </c>
      <c r="G215" s="247"/>
      <c r="H215" s="228"/>
      <c r="T215" s="86">
        <v>550</v>
      </c>
      <c r="Z215" s="86" t="e">
        <f>AVERAGE(V215,W215,X215)</f>
        <v>#DIV/0!</v>
      </c>
      <c r="BA215" s="115"/>
      <c r="BB215" s="118"/>
      <c r="BC215" s="85"/>
      <c r="BD215" s="85"/>
      <c r="BE215" s="85"/>
      <c r="BF215" s="85"/>
      <c r="BG215" s="85"/>
      <c r="BH215" s="85"/>
      <c r="BI215" s="85"/>
    </row>
    <row r="216" spans="1:61" s="86" customFormat="1" ht="17.25" customHeight="1">
      <c r="A216" s="72" t="s">
        <v>245</v>
      </c>
      <c r="B216" s="52" t="s">
        <v>248</v>
      </c>
      <c r="C216" s="73" t="s">
        <v>6</v>
      </c>
      <c r="D216" s="151">
        <v>112</v>
      </c>
      <c r="E216" s="151"/>
      <c r="F216" s="248">
        <f>ROUND(E216*D216,0)</f>
        <v>0</v>
      </c>
      <c r="G216" s="247"/>
      <c r="H216" s="228"/>
      <c r="Z216" s="86" t="e">
        <f>AVERAGE(V216,W216,X216)</f>
        <v>#DIV/0!</v>
      </c>
      <c r="BA216" s="115"/>
      <c r="BB216" s="118"/>
      <c r="BC216" s="85"/>
      <c r="BD216" s="85"/>
      <c r="BE216" s="85"/>
      <c r="BF216" s="85"/>
      <c r="BG216" s="85"/>
      <c r="BH216" s="85"/>
      <c r="BI216" s="85"/>
    </row>
    <row r="217" spans="1:61" s="86" customFormat="1" ht="17.25" customHeight="1">
      <c r="A217" s="162" t="s">
        <v>48</v>
      </c>
      <c r="B217" s="52" t="s">
        <v>50</v>
      </c>
      <c r="C217" s="73" t="s">
        <v>6</v>
      </c>
      <c r="D217" s="151">
        <v>0</v>
      </c>
      <c r="E217" s="151"/>
      <c r="F217" s="248">
        <f>ROUND(E217*D217,0)</f>
        <v>0</v>
      </c>
      <c r="G217" s="247"/>
      <c r="H217" s="228"/>
      <c r="BA217" s="115"/>
      <c r="BB217" s="118"/>
      <c r="BC217" s="85"/>
      <c r="BD217" s="85"/>
      <c r="BE217" s="85"/>
      <c r="BF217" s="85"/>
      <c r="BG217" s="85"/>
      <c r="BH217" s="85"/>
      <c r="BI217" s="85"/>
    </row>
    <row r="218" spans="1:61" s="86" customFormat="1" ht="17.25" customHeight="1">
      <c r="A218" s="72" t="s">
        <v>49</v>
      </c>
      <c r="B218" s="52" t="s">
        <v>51</v>
      </c>
      <c r="C218" s="73" t="s">
        <v>6</v>
      </c>
      <c r="D218" s="151">
        <v>114</v>
      </c>
      <c r="E218" s="151"/>
      <c r="F218" s="248">
        <f>ROUND(E218*D218,0)</f>
        <v>0</v>
      </c>
      <c r="G218" s="115"/>
      <c r="H218" s="228"/>
      <c r="T218" s="86">
        <v>550</v>
      </c>
      <c r="Z218" s="86" t="e">
        <f>AVERAGE(V218,W218,X218)</f>
        <v>#DIV/0!</v>
      </c>
      <c r="BA218" s="115"/>
      <c r="BB218" s="118"/>
      <c r="BC218" s="85"/>
      <c r="BD218" s="85"/>
      <c r="BE218" s="85"/>
      <c r="BF218" s="85"/>
      <c r="BG218" s="85"/>
      <c r="BH218" s="85"/>
      <c r="BI218" s="85"/>
    </row>
    <row r="219" spans="1:61" s="86" customFormat="1" ht="17.25" customHeight="1" thickBot="1">
      <c r="A219" s="162"/>
      <c r="B219" s="163"/>
      <c r="C219" s="164"/>
      <c r="D219" s="165"/>
      <c r="E219" s="165"/>
      <c r="F219" s="237"/>
      <c r="G219" s="171"/>
      <c r="H219" s="229"/>
      <c r="BA219" s="115"/>
      <c r="BB219" s="118"/>
      <c r="BC219" s="85"/>
      <c r="BD219" s="85"/>
      <c r="BE219" s="85"/>
      <c r="BF219" s="85"/>
      <c r="BG219" s="85"/>
      <c r="BH219" s="85"/>
      <c r="BI219" s="85"/>
    </row>
    <row r="220" spans="1:61" s="86" customFormat="1" ht="17.25" customHeight="1" thickBot="1">
      <c r="A220" s="326" t="s">
        <v>476</v>
      </c>
      <c r="B220" s="327"/>
      <c r="C220" s="36"/>
      <c r="D220" s="31"/>
      <c r="E220" s="31"/>
      <c r="F220" s="244">
        <f>SUM(F215:F218)</f>
        <v>0</v>
      </c>
      <c r="G220" s="171"/>
      <c r="H220" s="229"/>
      <c r="BA220" s="115"/>
      <c r="BB220" s="118"/>
      <c r="BC220" s="85"/>
      <c r="BD220" s="85"/>
      <c r="BE220" s="85"/>
      <c r="BF220" s="85"/>
      <c r="BG220" s="85"/>
      <c r="BH220" s="85"/>
      <c r="BI220" s="85"/>
    </row>
    <row r="221" spans="1:61" s="86" customFormat="1" ht="17.25" customHeight="1">
      <c r="A221" s="114"/>
      <c r="B221" s="114"/>
      <c r="F221" s="242"/>
      <c r="G221" s="171"/>
      <c r="H221" s="229"/>
      <c r="BA221" s="115"/>
      <c r="BB221" s="118"/>
      <c r="BC221" s="85"/>
      <c r="BD221" s="85"/>
      <c r="BE221" s="85"/>
      <c r="BF221" s="85"/>
      <c r="BG221" s="85"/>
      <c r="BH221" s="85"/>
      <c r="BI221" s="85"/>
    </row>
    <row r="222" spans="1:61" s="86" customFormat="1" ht="17.25" customHeight="1" thickBot="1">
      <c r="A222" s="118" t="s">
        <v>319</v>
      </c>
      <c r="B222" s="28"/>
      <c r="C222" s="27"/>
      <c r="D222" s="35"/>
      <c r="E222" s="35"/>
      <c r="F222" s="243"/>
      <c r="G222" s="210"/>
      <c r="H222" s="230"/>
      <c r="BA222" s="115"/>
      <c r="BB222" s="118"/>
      <c r="BC222" s="85"/>
      <c r="BD222" s="85"/>
      <c r="BE222" s="85"/>
      <c r="BF222" s="85"/>
      <c r="BG222" s="85"/>
      <c r="BH222" s="85"/>
      <c r="BI222" s="85"/>
    </row>
    <row r="223" spans="1:61" s="86" customFormat="1" ht="17.25" customHeight="1" thickBot="1">
      <c r="A223" s="203" t="s">
        <v>7</v>
      </c>
      <c r="B223" s="204" t="s">
        <v>287</v>
      </c>
      <c r="C223" s="205" t="s">
        <v>2</v>
      </c>
      <c r="D223" s="204" t="s">
        <v>1</v>
      </c>
      <c r="E223" s="204" t="s">
        <v>24</v>
      </c>
      <c r="F223" s="246" t="s">
        <v>4</v>
      </c>
      <c r="G223" s="196"/>
      <c r="H223" s="191"/>
      <c r="BA223" s="115"/>
      <c r="BB223" s="118"/>
      <c r="BC223" s="85"/>
      <c r="BD223" s="85"/>
      <c r="BE223" s="85"/>
      <c r="BF223" s="85"/>
      <c r="BG223" s="85"/>
      <c r="BH223" s="85"/>
      <c r="BI223" s="85"/>
    </row>
    <row r="224" spans="1:61" s="86" customFormat="1" ht="17.25" customHeight="1">
      <c r="A224" s="72" t="s">
        <v>221</v>
      </c>
      <c r="B224" s="52" t="s">
        <v>291</v>
      </c>
      <c r="C224" s="73" t="s">
        <v>15</v>
      </c>
      <c r="D224" s="151">
        <v>73</v>
      </c>
      <c r="E224" s="151"/>
      <c r="F224" s="249">
        <f>ROUND(E224*D224,0)</f>
        <v>0</v>
      </c>
      <c r="G224" s="211"/>
      <c r="H224" s="191"/>
      <c r="BA224" s="115"/>
      <c r="BB224" s="118"/>
      <c r="BC224" s="85"/>
      <c r="BD224" s="85"/>
      <c r="BE224" s="85"/>
      <c r="BF224" s="85"/>
      <c r="BG224" s="85"/>
      <c r="BH224" s="85"/>
      <c r="BI224" s="85"/>
    </row>
    <row r="225" spans="1:61" s="86" customFormat="1" ht="17.25" customHeight="1">
      <c r="A225" s="72" t="s">
        <v>222</v>
      </c>
      <c r="B225" s="52" t="s">
        <v>293</v>
      </c>
      <c r="C225" s="73" t="s">
        <v>15</v>
      </c>
      <c r="D225" s="151">
        <v>66</v>
      </c>
      <c r="E225" s="151"/>
      <c r="F225" s="249">
        <f t="shared" ref="F225:F232" si="10">ROUND(E225*D225,0)</f>
        <v>0</v>
      </c>
      <c r="G225" s="196"/>
      <c r="H225" s="191"/>
      <c r="BA225" s="115"/>
      <c r="BB225" s="118"/>
      <c r="BC225" s="85"/>
      <c r="BD225" s="85"/>
      <c r="BE225" s="85"/>
      <c r="BF225" s="85"/>
      <c r="BG225" s="85"/>
      <c r="BH225" s="85"/>
      <c r="BI225" s="85"/>
    </row>
    <row r="226" spans="1:61" s="86" customFormat="1" ht="17.25" customHeight="1">
      <c r="A226" s="72" t="s">
        <v>245</v>
      </c>
      <c r="B226" s="52" t="s">
        <v>248</v>
      </c>
      <c r="C226" s="73" t="s">
        <v>6</v>
      </c>
      <c r="D226" s="151">
        <v>2</v>
      </c>
      <c r="E226" s="151"/>
      <c r="F226" s="249">
        <f t="shared" si="10"/>
        <v>0</v>
      </c>
      <c r="G226" s="191"/>
      <c r="H226" s="191"/>
      <c r="BA226" s="115"/>
      <c r="BB226" s="118"/>
      <c r="BC226" s="85"/>
      <c r="BD226" s="85"/>
      <c r="BE226" s="85"/>
      <c r="BF226" s="85"/>
      <c r="BG226" s="85"/>
      <c r="BH226" s="85"/>
      <c r="BI226" s="85"/>
    </row>
    <row r="227" spans="1:61" s="86" customFormat="1" ht="17.25" customHeight="1" thickBot="1">
      <c r="A227" s="162" t="s">
        <v>342</v>
      </c>
      <c r="B227" s="163" t="s">
        <v>344</v>
      </c>
      <c r="C227" s="73" t="s">
        <v>6</v>
      </c>
      <c r="D227" s="275">
        <v>6</v>
      </c>
      <c r="E227" s="275"/>
      <c r="F227" s="249">
        <f t="shared" si="10"/>
        <v>0</v>
      </c>
      <c r="G227" s="115"/>
      <c r="H227" s="228"/>
      <c r="BA227" s="115"/>
      <c r="BB227" s="118"/>
      <c r="BC227" s="85"/>
      <c r="BD227" s="85"/>
      <c r="BE227" s="85"/>
      <c r="BF227" s="85"/>
      <c r="BG227" s="85"/>
      <c r="BH227" s="85"/>
      <c r="BI227" s="85"/>
    </row>
    <row r="228" spans="1:61" s="86" customFormat="1" ht="16.5" thickBot="1">
      <c r="A228" s="72" t="s">
        <v>343</v>
      </c>
      <c r="B228" s="52" t="s">
        <v>345</v>
      </c>
      <c r="C228" s="73" t="s">
        <v>8</v>
      </c>
      <c r="D228" s="275">
        <v>1</v>
      </c>
      <c r="E228" s="275"/>
      <c r="F228" s="249">
        <f t="shared" si="10"/>
        <v>0</v>
      </c>
      <c r="G228" s="115"/>
      <c r="H228" s="228"/>
      <c r="J228" s="332" t="s">
        <v>31</v>
      </c>
      <c r="K228" s="333"/>
      <c r="M228" s="332" t="s">
        <v>32</v>
      </c>
      <c r="N228" s="333"/>
    </row>
    <row r="229" spans="1:61" ht="15.75" hidden="1">
      <c r="A229" s="72" t="s">
        <v>346</v>
      </c>
      <c r="B229" s="52" t="s">
        <v>347</v>
      </c>
      <c r="C229" s="73" t="s">
        <v>6</v>
      </c>
      <c r="D229" s="275">
        <v>1</v>
      </c>
      <c r="E229" s="275"/>
      <c r="F229" s="249">
        <f t="shared" si="10"/>
        <v>0</v>
      </c>
      <c r="G229" s="212"/>
      <c r="H229" s="226"/>
      <c r="J229" s="187"/>
      <c r="K229" s="188"/>
      <c r="M229" s="187"/>
      <c r="N229" s="188"/>
    </row>
    <row r="230" spans="1:61" ht="15.75" hidden="1">
      <c r="A230" s="72" t="s">
        <v>348</v>
      </c>
      <c r="B230" s="52" t="s">
        <v>349</v>
      </c>
      <c r="C230" s="73" t="s">
        <v>6</v>
      </c>
      <c r="D230" s="151">
        <v>6</v>
      </c>
      <c r="E230" s="151"/>
      <c r="F230" s="249">
        <f t="shared" si="10"/>
        <v>0</v>
      </c>
      <c r="G230" s="191"/>
      <c r="H230" s="191"/>
      <c r="J230" s="189"/>
      <c r="K230" s="189"/>
      <c r="M230" s="190"/>
      <c r="N230" s="190"/>
    </row>
    <row r="231" spans="1:61" ht="15.75">
      <c r="A231" s="72" t="s">
        <v>351</v>
      </c>
      <c r="B231" s="52" t="s">
        <v>350</v>
      </c>
      <c r="C231" s="73" t="s">
        <v>6</v>
      </c>
      <c r="D231" s="275">
        <v>1</v>
      </c>
      <c r="E231" s="275"/>
      <c r="F231" s="249">
        <f t="shared" si="10"/>
        <v>0</v>
      </c>
      <c r="G231" s="191"/>
      <c r="H231" s="191"/>
    </row>
    <row r="232" spans="1:61" ht="20.25">
      <c r="A232" s="72" t="s">
        <v>352</v>
      </c>
      <c r="B232" s="52" t="s">
        <v>353</v>
      </c>
      <c r="C232" s="73" t="s">
        <v>6</v>
      </c>
      <c r="D232" s="275">
        <v>1</v>
      </c>
      <c r="E232" s="275"/>
      <c r="F232" s="249">
        <f t="shared" si="10"/>
        <v>0</v>
      </c>
      <c r="G232" s="213"/>
      <c r="H232" s="213"/>
    </row>
    <row r="233" spans="1:61" ht="15.75" thickBot="1">
      <c r="A233" s="174"/>
      <c r="B233" s="78"/>
      <c r="C233" s="73"/>
      <c r="D233" s="151"/>
      <c r="E233" s="151"/>
      <c r="F233" s="249"/>
      <c r="G233" s="85"/>
      <c r="H233" s="225"/>
    </row>
    <row r="234" spans="1:61" ht="16.5" thickBot="1">
      <c r="A234" s="328" t="s">
        <v>477</v>
      </c>
      <c r="B234" s="329"/>
      <c r="C234" s="36"/>
      <c r="D234" s="31"/>
      <c r="E234" s="31"/>
      <c r="F234" s="252">
        <f>SUM(F224:F232)</f>
        <v>0</v>
      </c>
      <c r="G234" s="191"/>
      <c r="H234" s="191"/>
    </row>
    <row r="235" spans="1:61" ht="15.75">
      <c r="A235" s="114"/>
      <c r="B235" s="114"/>
      <c r="C235" s="86"/>
      <c r="D235" s="86"/>
      <c r="E235" s="86"/>
      <c r="F235" s="262"/>
      <c r="G235" s="196"/>
      <c r="H235" s="191"/>
    </row>
    <row r="236" spans="1:61" ht="16.5" thickBot="1">
      <c r="A236" s="114"/>
      <c r="B236" s="114"/>
      <c r="C236" s="86"/>
      <c r="D236" s="86"/>
      <c r="E236" s="86"/>
      <c r="F236" s="262"/>
      <c r="G236" s="196"/>
      <c r="H236" s="191"/>
    </row>
    <row r="237" spans="1:61" ht="16.5" thickBot="1">
      <c r="A237" s="175"/>
      <c r="B237" s="176" t="s">
        <v>479</v>
      </c>
      <c r="C237" s="177"/>
      <c r="D237" s="179"/>
      <c r="E237" s="179"/>
      <c r="F237" s="253">
        <f>F56+F118+F162+F211+F220+F234</f>
        <v>0</v>
      </c>
    </row>
    <row r="238" spans="1:61" ht="16.5" thickBot="1">
      <c r="A238" s="234"/>
      <c r="B238" s="176"/>
      <c r="C238" s="177"/>
      <c r="D238" s="178"/>
      <c r="E238" s="178"/>
      <c r="F238" s="254"/>
    </row>
    <row r="239" spans="1:61" ht="16.5" thickBot="1">
      <c r="A239" s="175"/>
      <c r="B239" s="181" t="s">
        <v>480</v>
      </c>
      <c r="C239" s="177"/>
      <c r="D239" s="330" t="s">
        <v>384</v>
      </c>
      <c r="E239" s="331"/>
      <c r="F239" s="253">
        <f>+F237*0.05</f>
        <v>0</v>
      </c>
    </row>
    <row r="240" spans="1:61" ht="16.5" thickBot="1">
      <c r="A240" s="234"/>
      <c r="B240" s="181"/>
      <c r="C240" s="177"/>
      <c r="D240" s="178"/>
      <c r="E240" s="178"/>
      <c r="F240" s="254"/>
    </row>
    <row r="241" spans="1:6" ht="16.5" thickBot="1">
      <c r="A241" s="175"/>
      <c r="B241" s="176" t="s">
        <v>481</v>
      </c>
      <c r="C241" s="177"/>
      <c r="D241" s="179"/>
      <c r="E241" s="179"/>
      <c r="F241" s="253">
        <f>F237+F239</f>
        <v>0</v>
      </c>
    </row>
    <row r="242" spans="1:6">
      <c r="A242" s="134"/>
      <c r="B242" s="28"/>
      <c r="C242" s="27"/>
      <c r="D242" s="28"/>
      <c r="E242" s="28"/>
      <c r="F242" s="238"/>
    </row>
    <row r="243" spans="1:6" ht="15.75" thickBot="1">
      <c r="A243" s="134"/>
      <c r="B243" s="28"/>
      <c r="C243" s="27"/>
      <c r="D243" s="28"/>
      <c r="E243" s="28"/>
      <c r="F243" s="255"/>
    </row>
    <row r="244" spans="1:6" ht="16.5" thickBot="1">
      <c r="A244" s="185"/>
      <c r="B244" s="186"/>
      <c r="C244" s="186"/>
      <c r="D244" s="186"/>
      <c r="E244" s="186"/>
      <c r="F244" s="256"/>
    </row>
    <row r="245" spans="1:6" ht="16.5" thickBot="1">
      <c r="A245" s="175"/>
      <c r="B245" s="176"/>
      <c r="C245" s="177"/>
      <c r="D245" s="179"/>
      <c r="E245" s="179"/>
      <c r="F245" s="253"/>
    </row>
    <row r="246" spans="1:6" ht="15.75">
      <c r="A246" s="134"/>
      <c r="B246" s="180"/>
      <c r="C246" s="28"/>
      <c r="D246" s="115"/>
      <c r="E246" s="115"/>
      <c r="F246" s="257"/>
    </row>
    <row r="247" spans="1:6" ht="16.5" thickBot="1">
      <c r="A247" s="118" t="s">
        <v>468</v>
      </c>
      <c r="B247" s="28"/>
      <c r="C247" s="27"/>
      <c r="D247" s="35"/>
      <c r="E247" s="35"/>
      <c r="F247" s="243"/>
    </row>
    <row r="248" spans="1:6" ht="16.5" thickBot="1">
      <c r="A248" s="283" t="s">
        <v>7</v>
      </c>
      <c r="B248" s="286" t="s">
        <v>287</v>
      </c>
      <c r="C248" s="287" t="s">
        <v>2</v>
      </c>
      <c r="D248" s="286" t="s">
        <v>1</v>
      </c>
      <c r="E248" s="286" t="s">
        <v>24</v>
      </c>
      <c r="F248" s="246" t="s">
        <v>4</v>
      </c>
    </row>
    <row r="249" spans="1:6">
      <c r="A249" s="284">
        <v>1</v>
      </c>
      <c r="B249" s="52" t="s">
        <v>385</v>
      </c>
      <c r="C249" s="73" t="s">
        <v>5</v>
      </c>
      <c r="D249" s="289">
        <v>1</v>
      </c>
      <c r="E249" s="52"/>
      <c r="F249" s="249">
        <f>ROUND(E249*D249,0)</f>
        <v>0</v>
      </c>
    </row>
    <row r="250" spans="1:6">
      <c r="A250" s="284">
        <v>2</v>
      </c>
      <c r="B250" s="52" t="s">
        <v>386</v>
      </c>
      <c r="C250" s="73" t="s">
        <v>5</v>
      </c>
      <c r="D250" s="289">
        <v>1</v>
      </c>
      <c r="E250" s="52"/>
      <c r="F250" s="249">
        <f t="shared" ref="F250:F313" si="11">ROUND(E250*D250,0)</f>
        <v>0</v>
      </c>
    </row>
    <row r="251" spans="1:6">
      <c r="A251" s="284">
        <v>3</v>
      </c>
      <c r="B251" s="52" t="s">
        <v>387</v>
      </c>
      <c r="C251" s="73" t="s">
        <v>5</v>
      </c>
      <c r="D251" s="289">
        <v>1</v>
      </c>
      <c r="E251" s="52"/>
      <c r="F251" s="249">
        <f t="shared" si="11"/>
        <v>0</v>
      </c>
    </row>
    <row r="252" spans="1:6">
      <c r="A252" s="284">
        <v>4</v>
      </c>
      <c r="B252" s="52" t="s">
        <v>388</v>
      </c>
      <c r="C252" s="73" t="s">
        <v>5</v>
      </c>
      <c r="D252" s="289">
        <v>1</v>
      </c>
      <c r="E252" s="52"/>
      <c r="F252" s="249">
        <f t="shared" si="11"/>
        <v>0</v>
      </c>
    </row>
    <row r="253" spans="1:6">
      <c r="A253" s="284">
        <v>5</v>
      </c>
      <c r="B253" s="52" t="s">
        <v>389</v>
      </c>
      <c r="C253" s="73" t="s">
        <v>15</v>
      </c>
      <c r="D253" s="289">
        <v>202</v>
      </c>
      <c r="E253" s="52"/>
      <c r="F253" s="249">
        <f t="shared" si="11"/>
        <v>0</v>
      </c>
    </row>
    <row r="254" spans="1:6">
      <c r="A254" s="284">
        <v>6</v>
      </c>
      <c r="B254" s="52" t="s">
        <v>390</v>
      </c>
      <c r="C254" s="73" t="s">
        <v>15</v>
      </c>
      <c r="D254" s="289">
        <v>331</v>
      </c>
      <c r="E254" s="52"/>
      <c r="F254" s="249">
        <f t="shared" si="11"/>
        <v>0</v>
      </c>
    </row>
    <row r="255" spans="1:6">
      <c r="A255" s="284">
        <v>7</v>
      </c>
      <c r="B255" s="52" t="s">
        <v>391</v>
      </c>
      <c r="C255" s="73" t="s">
        <v>15</v>
      </c>
      <c r="D255" s="289">
        <v>1200</v>
      </c>
      <c r="E255" s="52"/>
      <c r="F255" s="249">
        <f t="shared" si="11"/>
        <v>0</v>
      </c>
    </row>
    <row r="256" spans="1:6">
      <c r="A256" s="284">
        <v>8</v>
      </c>
      <c r="B256" s="52" t="s">
        <v>392</v>
      </c>
      <c r="C256" s="73" t="s">
        <v>15</v>
      </c>
      <c r="D256" s="289">
        <v>10897</v>
      </c>
      <c r="E256" s="52"/>
      <c r="F256" s="249">
        <f t="shared" si="11"/>
        <v>0</v>
      </c>
    </row>
    <row r="257" spans="1:6">
      <c r="A257" s="284">
        <v>9</v>
      </c>
      <c r="B257" s="52" t="s">
        <v>393</v>
      </c>
      <c r="C257" s="73" t="s">
        <v>15</v>
      </c>
      <c r="D257" s="289">
        <v>4184</v>
      </c>
      <c r="E257" s="52"/>
      <c r="F257" s="249">
        <f t="shared" si="11"/>
        <v>0</v>
      </c>
    </row>
    <row r="258" spans="1:6">
      <c r="A258" s="284">
        <v>10</v>
      </c>
      <c r="B258" s="52" t="s">
        <v>394</v>
      </c>
      <c r="C258" s="73" t="s">
        <v>15</v>
      </c>
      <c r="D258" s="289">
        <v>29</v>
      </c>
      <c r="E258" s="52"/>
      <c r="F258" s="249">
        <f t="shared" si="11"/>
        <v>0</v>
      </c>
    </row>
    <row r="259" spans="1:6">
      <c r="A259" s="284">
        <v>11</v>
      </c>
      <c r="B259" s="52" t="s">
        <v>395</v>
      </c>
      <c r="C259" s="73" t="s">
        <v>15</v>
      </c>
      <c r="D259" s="289">
        <v>20</v>
      </c>
      <c r="E259" s="52"/>
      <c r="F259" s="249">
        <f t="shared" si="11"/>
        <v>0</v>
      </c>
    </row>
    <row r="260" spans="1:6">
      <c r="A260" s="284">
        <v>12</v>
      </c>
      <c r="B260" s="52" t="s">
        <v>396</v>
      </c>
      <c r="C260" s="73" t="s">
        <v>6</v>
      </c>
      <c r="D260" s="289">
        <v>1</v>
      </c>
      <c r="E260" s="52"/>
      <c r="F260" s="249">
        <f t="shared" si="11"/>
        <v>0</v>
      </c>
    </row>
    <row r="261" spans="1:6">
      <c r="A261" s="284">
        <v>13</v>
      </c>
      <c r="B261" s="52" t="s">
        <v>397</v>
      </c>
      <c r="C261" s="73" t="s">
        <v>6</v>
      </c>
      <c r="D261" s="289">
        <v>2</v>
      </c>
      <c r="E261" s="52"/>
      <c r="F261" s="249">
        <f t="shared" si="11"/>
        <v>0</v>
      </c>
    </row>
    <row r="262" spans="1:6">
      <c r="A262" s="284">
        <v>14</v>
      </c>
      <c r="B262" s="52" t="s">
        <v>398</v>
      </c>
      <c r="C262" s="73" t="s">
        <v>6</v>
      </c>
      <c r="D262" s="289">
        <v>1</v>
      </c>
      <c r="E262" s="52"/>
      <c r="F262" s="249">
        <f t="shared" si="11"/>
        <v>0</v>
      </c>
    </row>
    <row r="263" spans="1:6">
      <c r="A263" s="284">
        <v>15</v>
      </c>
      <c r="B263" s="52" t="s">
        <v>399</v>
      </c>
      <c r="C263" s="73" t="s">
        <v>6</v>
      </c>
      <c r="D263" s="289">
        <v>6</v>
      </c>
      <c r="E263" s="52"/>
      <c r="F263" s="249">
        <f t="shared" si="11"/>
        <v>0</v>
      </c>
    </row>
    <row r="264" spans="1:6">
      <c r="A264" s="284">
        <v>16</v>
      </c>
      <c r="B264" s="52" t="s">
        <v>400</v>
      </c>
      <c r="C264" s="73" t="s">
        <v>6</v>
      </c>
      <c r="D264" s="289">
        <v>12</v>
      </c>
      <c r="E264" s="52"/>
      <c r="F264" s="249">
        <f t="shared" si="11"/>
        <v>0</v>
      </c>
    </row>
    <row r="265" spans="1:6">
      <c r="A265" s="284">
        <v>17</v>
      </c>
      <c r="B265" s="52" t="s">
        <v>401</v>
      </c>
      <c r="C265" s="73" t="s">
        <v>6</v>
      </c>
      <c r="D265" s="289">
        <v>10</v>
      </c>
      <c r="E265" s="52"/>
      <c r="F265" s="249">
        <f t="shared" si="11"/>
        <v>0</v>
      </c>
    </row>
    <row r="266" spans="1:6">
      <c r="A266" s="284">
        <v>18</v>
      </c>
      <c r="B266" s="52" t="s">
        <v>402</v>
      </c>
      <c r="C266" s="73" t="s">
        <v>6</v>
      </c>
      <c r="D266" s="289">
        <v>1</v>
      </c>
      <c r="E266" s="52"/>
      <c r="F266" s="249">
        <f t="shared" si="11"/>
        <v>0</v>
      </c>
    </row>
    <row r="267" spans="1:6">
      <c r="A267" s="284">
        <v>19</v>
      </c>
      <c r="B267" s="52" t="s">
        <v>403</v>
      </c>
      <c r="C267" s="73" t="s">
        <v>6</v>
      </c>
      <c r="D267" s="289">
        <v>21</v>
      </c>
      <c r="E267" s="52"/>
      <c r="F267" s="249">
        <f t="shared" si="11"/>
        <v>0</v>
      </c>
    </row>
    <row r="268" spans="1:6">
      <c r="A268" s="284">
        <v>20</v>
      </c>
      <c r="B268" s="52" t="s">
        <v>404</v>
      </c>
      <c r="C268" s="73" t="s">
        <v>6</v>
      </c>
      <c r="D268" s="289">
        <v>9</v>
      </c>
      <c r="E268" s="52"/>
      <c r="F268" s="249">
        <f t="shared" si="11"/>
        <v>0</v>
      </c>
    </row>
    <row r="269" spans="1:6">
      <c r="A269" s="284">
        <v>21</v>
      </c>
      <c r="B269" s="52" t="s">
        <v>405</v>
      </c>
      <c r="C269" s="73" t="s">
        <v>15</v>
      </c>
      <c r="D269" s="289">
        <v>471</v>
      </c>
      <c r="E269" s="52"/>
      <c r="F269" s="249">
        <f t="shared" si="11"/>
        <v>0</v>
      </c>
    </row>
    <row r="270" spans="1:6">
      <c r="A270" s="284">
        <v>22</v>
      </c>
      <c r="B270" s="52" t="s">
        <v>406</v>
      </c>
      <c r="C270" s="73" t="s">
        <v>15</v>
      </c>
      <c r="D270" s="289">
        <v>450</v>
      </c>
      <c r="E270" s="52"/>
      <c r="F270" s="249">
        <f t="shared" si="11"/>
        <v>0</v>
      </c>
    </row>
    <row r="271" spans="1:6">
      <c r="A271" s="284">
        <v>23</v>
      </c>
      <c r="B271" s="52" t="s">
        <v>407</v>
      </c>
      <c r="C271" s="73" t="s">
        <v>15</v>
      </c>
      <c r="D271" s="289">
        <v>146</v>
      </c>
      <c r="E271" s="52"/>
      <c r="F271" s="249">
        <f t="shared" si="11"/>
        <v>0</v>
      </c>
    </row>
    <row r="272" spans="1:6">
      <c r="A272" s="284">
        <v>24</v>
      </c>
      <c r="B272" s="52" t="s">
        <v>408</v>
      </c>
      <c r="C272" s="73" t="s">
        <v>15</v>
      </c>
      <c r="D272" s="289">
        <v>88</v>
      </c>
      <c r="E272" s="52"/>
      <c r="F272" s="249">
        <f t="shared" si="11"/>
        <v>0</v>
      </c>
    </row>
    <row r="273" spans="1:7">
      <c r="A273" s="284">
        <v>25</v>
      </c>
      <c r="B273" s="52" t="s">
        <v>409</v>
      </c>
      <c r="C273" s="73" t="s">
        <v>15</v>
      </c>
      <c r="D273" s="289">
        <v>723</v>
      </c>
      <c r="E273" s="52"/>
      <c r="F273" s="249">
        <f t="shared" si="11"/>
        <v>0</v>
      </c>
    </row>
    <row r="274" spans="1:7">
      <c r="A274" s="284">
        <v>26</v>
      </c>
      <c r="B274" s="52" t="s">
        <v>410</v>
      </c>
      <c r="C274" s="73" t="s">
        <v>15</v>
      </c>
      <c r="D274" s="289">
        <v>11</v>
      </c>
      <c r="E274" s="52"/>
      <c r="F274" s="249">
        <f t="shared" si="11"/>
        <v>0</v>
      </c>
      <c r="G274" s="197"/>
    </row>
    <row r="275" spans="1:7">
      <c r="A275" s="284">
        <v>27</v>
      </c>
      <c r="B275" s="52" t="s">
        <v>411</v>
      </c>
      <c r="C275" s="73" t="s">
        <v>15</v>
      </c>
      <c r="D275" s="289">
        <v>8762</v>
      </c>
      <c r="E275" s="52"/>
      <c r="F275" s="249">
        <f t="shared" si="11"/>
        <v>0</v>
      </c>
    </row>
    <row r="276" spans="1:7">
      <c r="A276" s="284">
        <v>28</v>
      </c>
      <c r="B276" s="52" t="s">
        <v>412</v>
      </c>
      <c r="C276" s="73" t="s">
        <v>15</v>
      </c>
      <c r="D276" s="289">
        <v>87</v>
      </c>
      <c r="E276" s="52"/>
      <c r="F276" s="249">
        <f t="shared" si="11"/>
        <v>0</v>
      </c>
    </row>
    <row r="277" spans="1:7">
      <c r="A277" s="284">
        <v>29</v>
      </c>
      <c r="B277" s="52" t="s">
        <v>413</v>
      </c>
      <c r="C277" s="73" t="s">
        <v>15</v>
      </c>
      <c r="D277" s="289">
        <v>202</v>
      </c>
      <c r="E277" s="52"/>
      <c r="F277" s="249">
        <f t="shared" si="11"/>
        <v>0</v>
      </c>
    </row>
    <row r="278" spans="1:7">
      <c r="A278" s="284">
        <v>30</v>
      </c>
      <c r="B278" s="52" t="s">
        <v>414</v>
      </c>
      <c r="C278" s="73" t="s">
        <v>15</v>
      </c>
      <c r="D278" s="289">
        <v>1036</v>
      </c>
      <c r="E278" s="52"/>
      <c r="F278" s="249">
        <f t="shared" si="11"/>
        <v>0</v>
      </c>
    </row>
    <row r="279" spans="1:7">
      <c r="A279" s="284">
        <v>31</v>
      </c>
      <c r="B279" s="52" t="s">
        <v>415</v>
      </c>
      <c r="C279" s="73" t="s">
        <v>15</v>
      </c>
      <c r="D279" s="289">
        <v>4</v>
      </c>
      <c r="E279" s="52"/>
      <c r="F279" s="249">
        <f t="shared" si="11"/>
        <v>0</v>
      </c>
    </row>
    <row r="280" spans="1:7">
      <c r="A280" s="284">
        <v>32</v>
      </c>
      <c r="B280" s="52" t="s">
        <v>416</v>
      </c>
      <c r="C280" s="73" t="s">
        <v>15</v>
      </c>
      <c r="D280" s="289">
        <v>340</v>
      </c>
      <c r="E280" s="52"/>
      <c r="F280" s="249">
        <f t="shared" si="11"/>
        <v>0</v>
      </c>
    </row>
    <row r="281" spans="1:7">
      <c r="A281" s="284">
        <v>33</v>
      </c>
      <c r="B281" s="52" t="s">
        <v>417</v>
      </c>
      <c r="C281" s="73" t="s">
        <v>15</v>
      </c>
      <c r="D281" s="289">
        <v>200</v>
      </c>
      <c r="E281" s="52"/>
      <c r="F281" s="249">
        <f t="shared" si="11"/>
        <v>0</v>
      </c>
    </row>
    <row r="282" spans="1:7">
      <c r="A282" s="284">
        <v>34</v>
      </c>
      <c r="B282" s="52" t="s">
        <v>418</v>
      </c>
      <c r="C282" s="73" t="s">
        <v>15</v>
      </c>
      <c r="D282" s="289">
        <v>5</v>
      </c>
      <c r="E282" s="52"/>
      <c r="F282" s="249">
        <f t="shared" si="11"/>
        <v>0</v>
      </c>
    </row>
    <row r="283" spans="1:7">
      <c r="A283" s="284">
        <v>35</v>
      </c>
      <c r="B283" s="52" t="s">
        <v>419</v>
      </c>
      <c r="C283" s="73" t="s">
        <v>15</v>
      </c>
      <c r="D283" s="289">
        <v>5</v>
      </c>
      <c r="E283" s="52"/>
      <c r="F283" s="249">
        <f t="shared" si="11"/>
        <v>0</v>
      </c>
    </row>
    <row r="284" spans="1:7">
      <c r="A284" s="284">
        <v>36</v>
      </c>
      <c r="B284" s="52" t="s">
        <v>420</v>
      </c>
      <c r="C284" s="73" t="s">
        <v>15</v>
      </c>
      <c r="D284" s="289">
        <v>1101</v>
      </c>
      <c r="E284" s="52"/>
      <c r="F284" s="249">
        <f t="shared" si="11"/>
        <v>0</v>
      </c>
      <c r="G284" s="28"/>
    </row>
    <row r="285" spans="1:7">
      <c r="A285" s="284">
        <v>37</v>
      </c>
      <c r="B285" s="52" t="s">
        <v>421</v>
      </c>
      <c r="C285" s="73" t="s">
        <v>15</v>
      </c>
      <c r="D285" s="289">
        <v>4122</v>
      </c>
      <c r="E285" s="52"/>
      <c r="F285" s="249">
        <f t="shared" si="11"/>
        <v>0</v>
      </c>
    </row>
    <row r="286" spans="1:7">
      <c r="A286" s="285">
        <v>38</v>
      </c>
      <c r="B286" s="52" t="s">
        <v>422</v>
      </c>
      <c r="C286" s="73" t="s">
        <v>15</v>
      </c>
      <c r="D286" s="74">
        <v>144</v>
      </c>
      <c r="E286" s="288"/>
      <c r="F286" s="249">
        <f t="shared" si="11"/>
        <v>0</v>
      </c>
    </row>
    <row r="287" spans="1:7">
      <c r="A287" s="284">
        <v>39</v>
      </c>
      <c r="B287" s="52" t="s">
        <v>423</v>
      </c>
      <c r="C287" s="73" t="s">
        <v>15</v>
      </c>
      <c r="D287" s="289">
        <v>150</v>
      </c>
      <c r="E287" s="52"/>
      <c r="F287" s="249">
        <f t="shared" si="11"/>
        <v>0</v>
      </c>
    </row>
    <row r="288" spans="1:7">
      <c r="A288" s="284">
        <v>40</v>
      </c>
      <c r="B288" s="52" t="s">
        <v>424</v>
      </c>
      <c r="C288" s="73" t="s">
        <v>15</v>
      </c>
      <c r="D288" s="289">
        <v>294</v>
      </c>
      <c r="E288" s="52"/>
      <c r="F288" s="249">
        <f t="shared" si="11"/>
        <v>0</v>
      </c>
    </row>
    <row r="289" spans="1:6">
      <c r="A289" s="284">
        <v>41</v>
      </c>
      <c r="B289" s="52" t="s">
        <v>425</v>
      </c>
      <c r="C289" s="73" t="s">
        <v>15</v>
      </c>
      <c r="D289" s="289">
        <v>859</v>
      </c>
      <c r="E289" s="52"/>
      <c r="F289" s="249">
        <f t="shared" si="11"/>
        <v>0</v>
      </c>
    </row>
    <row r="290" spans="1:6">
      <c r="A290" s="284">
        <v>42</v>
      </c>
      <c r="B290" s="52" t="s">
        <v>426</v>
      </c>
      <c r="C290" s="73" t="s">
        <v>6</v>
      </c>
      <c r="D290" s="289">
        <v>1</v>
      </c>
      <c r="E290" s="52"/>
      <c r="F290" s="249">
        <f t="shared" si="11"/>
        <v>0</v>
      </c>
    </row>
    <row r="291" spans="1:6">
      <c r="A291" s="284">
        <v>43</v>
      </c>
      <c r="B291" s="52" t="s">
        <v>427</v>
      </c>
      <c r="C291" s="73" t="s">
        <v>6</v>
      </c>
      <c r="D291" s="289">
        <v>8</v>
      </c>
      <c r="E291" s="52"/>
      <c r="F291" s="249">
        <f t="shared" si="11"/>
        <v>0</v>
      </c>
    </row>
    <row r="292" spans="1:6">
      <c r="A292" s="284">
        <v>44</v>
      </c>
      <c r="B292" s="52" t="s">
        <v>428</v>
      </c>
      <c r="C292" s="73" t="s">
        <v>6</v>
      </c>
      <c r="D292" s="289">
        <v>1</v>
      </c>
      <c r="E292" s="52"/>
      <c r="F292" s="249">
        <f t="shared" si="11"/>
        <v>0</v>
      </c>
    </row>
    <row r="293" spans="1:6">
      <c r="A293" s="284">
        <v>45</v>
      </c>
      <c r="B293" s="52" t="s">
        <v>429</v>
      </c>
      <c r="C293" s="73" t="s">
        <v>6</v>
      </c>
      <c r="D293" s="289">
        <v>3</v>
      </c>
      <c r="E293" s="52"/>
      <c r="F293" s="249">
        <f t="shared" si="11"/>
        <v>0</v>
      </c>
    </row>
    <row r="294" spans="1:6">
      <c r="A294" s="284">
        <v>46</v>
      </c>
      <c r="B294" s="52" t="s">
        <v>430</v>
      </c>
      <c r="C294" s="73" t="s">
        <v>6</v>
      </c>
      <c r="D294" s="289">
        <v>1</v>
      </c>
      <c r="E294" s="52"/>
      <c r="F294" s="249">
        <f t="shared" si="11"/>
        <v>0</v>
      </c>
    </row>
    <row r="295" spans="1:6">
      <c r="A295" s="284">
        <v>47</v>
      </c>
      <c r="B295" s="52" t="s">
        <v>431</v>
      </c>
      <c r="C295" s="73" t="s">
        <v>6</v>
      </c>
      <c r="D295" s="289">
        <v>8</v>
      </c>
      <c r="E295" s="52"/>
      <c r="F295" s="249">
        <f t="shared" si="11"/>
        <v>0</v>
      </c>
    </row>
    <row r="296" spans="1:6">
      <c r="A296" s="284">
        <v>48</v>
      </c>
      <c r="B296" s="52" t="s">
        <v>432</v>
      </c>
      <c r="C296" s="73" t="s">
        <v>6</v>
      </c>
      <c r="D296" s="289">
        <v>1</v>
      </c>
      <c r="E296" s="52"/>
      <c r="F296" s="249">
        <f t="shared" si="11"/>
        <v>0</v>
      </c>
    </row>
    <row r="297" spans="1:6">
      <c r="A297" s="284">
        <v>49</v>
      </c>
      <c r="B297" s="52" t="s">
        <v>433</v>
      </c>
      <c r="C297" s="73" t="s">
        <v>6</v>
      </c>
      <c r="D297" s="289">
        <v>4</v>
      </c>
      <c r="E297" s="52"/>
      <c r="F297" s="249">
        <f t="shared" si="11"/>
        <v>0</v>
      </c>
    </row>
    <row r="298" spans="1:6">
      <c r="A298" s="284">
        <v>50</v>
      </c>
      <c r="B298" s="52" t="s">
        <v>434</v>
      </c>
      <c r="C298" s="73" t="s">
        <v>6</v>
      </c>
      <c r="D298" s="289">
        <v>24</v>
      </c>
      <c r="E298" s="52"/>
      <c r="F298" s="249">
        <f t="shared" si="11"/>
        <v>0</v>
      </c>
    </row>
    <row r="299" spans="1:6">
      <c r="A299" s="284">
        <v>51</v>
      </c>
      <c r="B299" s="52" t="s">
        <v>435</v>
      </c>
      <c r="C299" s="73" t="s">
        <v>6</v>
      </c>
      <c r="D299" s="289">
        <v>2</v>
      </c>
      <c r="E299" s="52"/>
      <c r="F299" s="249">
        <f t="shared" si="11"/>
        <v>0</v>
      </c>
    </row>
    <row r="300" spans="1:6">
      <c r="A300" s="284">
        <v>52</v>
      </c>
      <c r="B300" s="52" t="s">
        <v>436</v>
      </c>
      <c r="C300" s="73" t="s">
        <v>6</v>
      </c>
      <c r="D300" s="289">
        <v>1</v>
      </c>
      <c r="E300" s="52"/>
      <c r="F300" s="249">
        <f t="shared" si="11"/>
        <v>0</v>
      </c>
    </row>
    <row r="301" spans="1:6">
      <c r="A301" s="284">
        <v>53</v>
      </c>
      <c r="B301" s="52" t="s">
        <v>437</v>
      </c>
      <c r="C301" s="73" t="s">
        <v>6</v>
      </c>
      <c r="D301" s="289">
        <v>4</v>
      </c>
      <c r="E301" s="52"/>
      <c r="F301" s="249">
        <f t="shared" si="11"/>
        <v>0</v>
      </c>
    </row>
    <row r="302" spans="1:6">
      <c r="A302" s="284">
        <v>54</v>
      </c>
      <c r="B302" s="52" t="s">
        <v>438</v>
      </c>
      <c r="C302" s="73" t="s">
        <v>6</v>
      </c>
      <c r="D302" s="289">
        <v>2</v>
      </c>
      <c r="E302" s="52"/>
      <c r="F302" s="249">
        <f t="shared" si="11"/>
        <v>0</v>
      </c>
    </row>
    <row r="303" spans="1:6">
      <c r="A303" s="284">
        <v>55</v>
      </c>
      <c r="B303" s="52" t="s">
        <v>439</v>
      </c>
      <c r="C303" s="73" t="s">
        <v>6</v>
      </c>
      <c r="D303" s="289">
        <v>7</v>
      </c>
      <c r="E303" s="52"/>
      <c r="F303" s="249">
        <f t="shared" si="11"/>
        <v>0</v>
      </c>
    </row>
    <row r="304" spans="1:6">
      <c r="A304" s="284">
        <v>56</v>
      </c>
      <c r="B304" s="52" t="s">
        <v>440</v>
      </c>
      <c r="C304" s="73" t="s">
        <v>6</v>
      </c>
      <c r="D304" s="289">
        <v>4</v>
      </c>
      <c r="E304" s="52"/>
      <c r="F304" s="249">
        <f t="shared" si="11"/>
        <v>0</v>
      </c>
    </row>
    <row r="305" spans="1:6">
      <c r="A305" s="284">
        <v>57</v>
      </c>
      <c r="B305" s="52" t="s">
        <v>441</v>
      </c>
      <c r="C305" s="73" t="s">
        <v>6</v>
      </c>
      <c r="D305" s="289">
        <v>7</v>
      </c>
      <c r="E305" s="52"/>
      <c r="F305" s="249">
        <f t="shared" si="11"/>
        <v>0</v>
      </c>
    </row>
    <row r="306" spans="1:6">
      <c r="A306" s="284">
        <v>58</v>
      </c>
      <c r="B306" s="52" t="s">
        <v>442</v>
      </c>
      <c r="C306" s="73" t="s">
        <v>6</v>
      </c>
      <c r="D306" s="289">
        <v>26</v>
      </c>
      <c r="E306" s="52"/>
      <c r="F306" s="249">
        <f t="shared" si="11"/>
        <v>0</v>
      </c>
    </row>
    <row r="307" spans="1:6">
      <c r="A307" s="284">
        <v>59</v>
      </c>
      <c r="B307" s="52" t="s">
        <v>443</v>
      </c>
      <c r="C307" s="73" t="s">
        <v>6</v>
      </c>
      <c r="D307" s="289">
        <v>5</v>
      </c>
      <c r="E307" s="52"/>
      <c r="F307" s="249">
        <f t="shared" si="11"/>
        <v>0</v>
      </c>
    </row>
    <row r="308" spans="1:6">
      <c r="A308" s="284">
        <v>60</v>
      </c>
      <c r="B308" s="52" t="s">
        <v>444</v>
      </c>
      <c r="C308" s="73" t="s">
        <v>6</v>
      </c>
      <c r="D308" s="289">
        <v>1</v>
      </c>
      <c r="E308" s="52"/>
      <c r="F308" s="249">
        <f t="shared" si="11"/>
        <v>0</v>
      </c>
    </row>
    <row r="309" spans="1:6">
      <c r="A309" s="284">
        <v>61</v>
      </c>
      <c r="B309" s="52" t="s">
        <v>445</v>
      </c>
      <c r="C309" s="73" t="s">
        <v>6</v>
      </c>
      <c r="D309" s="289">
        <v>1</v>
      </c>
      <c r="E309" s="52"/>
      <c r="F309" s="249">
        <f t="shared" si="11"/>
        <v>0</v>
      </c>
    </row>
    <row r="310" spans="1:6">
      <c r="A310" s="284">
        <v>62</v>
      </c>
      <c r="B310" s="52" t="s">
        <v>446</v>
      </c>
      <c r="C310" s="73" t="s">
        <v>6</v>
      </c>
      <c r="D310" s="289">
        <v>1</v>
      </c>
      <c r="E310" s="52"/>
      <c r="F310" s="249">
        <f t="shared" si="11"/>
        <v>0</v>
      </c>
    </row>
    <row r="311" spans="1:6">
      <c r="A311" s="284">
        <v>63</v>
      </c>
      <c r="B311" s="52" t="s">
        <v>447</v>
      </c>
      <c r="C311" s="73" t="s">
        <v>6</v>
      </c>
      <c r="D311" s="289">
        <v>2</v>
      </c>
      <c r="E311" s="52"/>
      <c r="F311" s="249">
        <f t="shared" si="11"/>
        <v>0</v>
      </c>
    </row>
    <row r="312" spans="1:6">
      <c r="A312" s="284">
        <v>64</v>
      </c>
      <c r="B312" s="52" t="s">
        <v>448</v>
      </c>
      <c r="C312" s="73" t="s">
        <v>6</v>
      </c>
      <c r="D312" s="289">
        <v>2</v>
      </c>
      <c r="E312" s="52"/>
      <c r="F312" s="249">
        <f t="shared" si="11"/>
        <v>0</v>
      </c>
    </row>
    <row r="313" spans="1:6">
      <c r="A313" s="284">
        <v>65</v>
      </c>
      <c r="B313" s="52" t="s">
        <v>449</v>
      </c>
      <c r="C313" s="73" t="s">
        <v>6</v>
      </c>
      <c r="D313" s="289">
        <v>2</v>
      </c>
      <c r="E313" s="52"/>
      <c r="F313" s="249">
        <f t="shared" si="11"/>
        <v>0</v>
      </c>
    </row>
    <row r="314" spans="1:6">
      <c r="A314" s="284">
        <v>66</v>
      </c>
      <c r="B314" s="52" t="s">
        <v>450</v>
      </c>
      <c r="C314" s="73" t="s">
        <v>6</v>
      </c>
      <c r="D314" s="289">
        <v>14</v>
      </c>
      <c r="E314" s="52"/>
      <c r="F314" s="249">
        <f t="shared" ref="F314:F331" si="12">ROUND(E314*D314,0)</f>
        <v>0</v>
      </c>
    </row>
    <row r="315" spans="1:6">
      <c r="A315" s="284">
        <v>67</v>
      </c>
      <c r="B315" s="52" t="s">
        <v>451</v>
      </c>
      <c r="C315" s="73" t="s">
        <v>6</v>
      </c>
      <c r="D315" s="289">
        <v>23</v>
      </c>
      <c r="E315" s="52"/>
      <c r="F315" s="249">
        <f t="shared" si="12"/>
        <v>0</v>
      </c>
    </row>
    <row r="316" spans="1:6">
      <c r="A316" s="284">
        <v>68</v>
      </c>
      <c r="B316" s="52" t="s">
        <v>452</v>
      </c>
      <c r="C316" s="73" t="s">
        <v>6</v>
      </c>
      <c r="D316" s="289">
        <v>1</v>
      </c>
      <c r="E316" s="52"/>
      <c r="F316" s="249">
        <f t="shared" si="12"/>
        <v>0</v>
      </c>
    </row>
    <row r="317" spans="1:6">
      <c r="A317" s="284">
        <v>69</v>
      </c>
      <c r="B317" s="52" t="s">
        <v>453</v>
      </c>
      <c r="C317" s="73" t="s">
        <v>6</v>
      </c>
      <c r="D317" s="289">
        <v>11</v>
      </c>
      <c r="E317" s="52"/>
      <c r="F317" s="249">
        <f t="shared" si="12"/>
        <v>0</v>
      </c>
    </row>
    <row r="318" spans="1:6">
      <c r="A318" s="284">
        <v>70</v>
      </c>
      <c r="B318" s="52" t="s">
        <v>454</v>
      </c>
      <c r="C318" s="73" t="s">
        <v>6</v>
      </c>
      <c r="D318" s="289">
        <v>3</v>
      </c>
      <c r="E318" s="52"/>
      <c r="F318" s="249">
        <f t="shared" si="12"/>
        <v>0</v>
      </c>
    </row>
    <row r="319" spans="1:6">
      <c r="A319" s="284">
        <v>71</v>
      </c>
      <c r="B319" s="52" t="s">
        <v>455</v>
      </c>
      <c r="C319" s="73" t="s">
        <v>6</v>
      </c>
      <c r="D319" s="289">
        <v>9</v>
      </c>
      <c r="E319" s="52"/>
      <c r="F319" s="249">
        <f t="shared" si="12"/>
        <v>0</v>
      </c>
    </row>
    <row r="320" spans="1:6">
      <c r="A320" s="284">
        <v>72</v>
      </c>
      <c r="B320" s="52" t="s">
        <v>456</v>
      </c>
      <c r="C320" s="73" t="s">
        <v>6</v>
      </c>
      <c r="D320" s="289">
        <v>1</v>
      </c>
      <c r="E320" s="52"/>
      <c r="F320" s="249">
        <f t="shared" si="12"/>
        <v>0</v>
      </c>
    </row>
    <row r="321" spans="1:6">
      <c r="A321" s="284">
        <v>73</v>
      </c>
      <c r="B321" s="52" t="s">
        <v>457</v>
      </c>
      <c r="C321" s="73" t="s">
        <v>6</v>
      </c>
      <c r="D321" s="289">
        <v>2</v>
      </c>
      <c r="E321" s="52"/>
      <c r="F321" s="249">
        <f t="shared" si="12"/>
        <v>0</v>
      </c>
    </row>
    <row r="322" spans="1:6">
      <c r="A322" s="284">
        <v>74</v>
      </c>
      <c r="B322" s="52" t="s">
        <v>458</v>
      </c>
      <c r="C322" s="73" t="s">
        <v>6</v>
      </c>
      <c r="D322" s="289">
        <v>1</v>
      </c>
      <c r="E322" s="52"/>
      <c r="F322" s="249">
        <f t="shared" si="12"/>
        <v>0</v>
      </c>
    </row>
    <row r="323" spans="1:6">
      <c r="A323" s="284">
        <v>75</v>
      </c>
      <c r="B323" s="52" t="s">
        <v>459</v>
      </c>
      <c r="C323" s="73" t="s">
        <v>6</v>
      </c>
      <c r="D323" s="289">
        <v>2</v>
      </c>
      <c r="E323" s="52"/>
      <c r="F323" s="249">
        <f t="shared" si="12"/>
        <v>0</v>
      </c>
    </row>
    <row r="324" spans="1:6">
      <c r="A324" s="284">
        <v>76</v>
      </c>
      <c r="B324" s="52" t="s">
        <v>460</v>
      </c>
      <c r="C324" s="73" t="s">
        <v>6</v>
      </c>
      <c r="D324" s="289">
        <v>1</v>
      </c>
      <c r="E324" s="52"/>
      <c r="F324" s="249">
        <f t="shared" si="12"/>
        <v>0</v>
      </c>
    </row>
    <row r="325" spans="1:6">
      <c r="A325" s="284">
        <v>77</v>
      </c>
      <c r="B325" s="52" t="s">
        <v>461</v>
      </c>
      <c r="C325" s="73" t="s">
        <v>6</v>
      </c>
      <c r="D325" s="289">
        <v>2</v>
      </c>
      <c r="E325" s="52"/>
      <c r="F325" s="249">
        <f t="shared" si="12"/>
        <v>0</v>
      </c>
    </row>
    <row r="326" spans="1:6">
      <c r="A326" s="284">
        <v>78</v>
      </c>
      <c r="B326" s="52" t="s">
        <v>462</v>
      </c>
      <c r="C326" s="73" t="s">
        <v>6</v>
      </c>
      <c r="D326" s="289">
        <v>2</v>
      </c>
      <c r="E326" s="52"/>
      <c r="F326" s="249">
        <f t="shared" si="12"/>
        <v>0</v>
      </c>
    </row>
    <row r="327" spans="1:6">
      <c r="A327" s="284">
        <v>79</v>
      </c>
      <c r="B327" s="52" t="s">
        <v>463</v>
      </c>
      <c r="C327" s="73" t="s">
        <v>6</v>
      </c>
      <c r="D327" s="289">
        <v>1</v>
      </c>
      <c r="E327" s="52"/>
      <c r="F327" s="249">
        <f t="shared" si="12"/>
        <v>0</v>
      </c>
    </row>
    <row r="328" spans="1:6">
      <c r="A328" s="284">
        <v>80</v>
      </c>
      <c r="B328" s="52" t="s">
        <v>464</v>
      </c>
      <c r="C328" s="73" t="s">
        <v>6</v>
      </c>
      <c r="D328" s="289">
        <v>11</v>
      </c>
      <c r="E328" s="52"/>
      <c r="F328" s="249">
        <f t="shared" si="12"/>
        <v>0</v>
      </c>
    </row>
    <row r="329" spans="1:6">
      <c r="A329" s="284">
        <v>81</v>
      </c>
      <c r="B329" s="52" t="s">
        <v>465</v>
      </c>
      <c r="C329" s="73" t="s">
        <v>6</v>
      </c>
      <c r="D329" s="289">
        <v>2</v>
      </c>
      <c r="E329" s="52"/>
      <c r="F329" s="249">
        <f t="shared" si="12"/>
        <v>0</v>
      </c>
    </row>
    <row r="330" spans="1:6">
      <c r="A330" s="284">
        <v>82</v>
      </c>
      <c r="B330" s="52" t="s">
        <v>466</v>
      </c>
      <c r="C330" s="73" t="s">
        <v>6</v>
      </c>
      <c r="D330" s="289">
        <v>7</v>
      </c>
      <c r="E330" s="52"/>
      <c r="F330" s="249">
        <f t="shared" si="12"/>
        <v>0</v>
      </c>
    </row>
    <row r="331" spans="1:6">
      <c r="A331" s="284">
        <v>83</v>
      </c>
      <c r="B331" s="52" t="s">
        <v>467</v>
      </c>
      <c r="C331" s="73" t="s">
        <v>6</v>
      </c>
      <c r="D331" s="289">
        <v>7</v>
      </c>
      <c r="E331" s="52"/>
      <c r="F331" s="249">
        <f t="shared" si="12"/>
        <v>0</v>
      </c>
    </row>
    <row r="332" spans="1:6" ht="15.75" thickBot="1">
      <c r="A332" s="174"/>
      <c r="B332" s="78"/>
      <c r="C332" s="291"/>
      <c r="D332" s="290"/>
      <c r="E332" s="151"/>
      <c r="F332" s="249"/>
    </row>
    <row r="333" spans="1:6" ht="16.5" thickBot="1">
      <c r="A333" s="328" t="s">
        <v>471</v>
      </c>
      <c r="B333" s="329"/>
      <c r="C333" s="36"/>
      <c r="D333" s="31"/>
      <c r="E333" s="31"/>
      <c r="F333" s="252">
        <f>SUM(F249:F331)</f>
        <v>0</v>
      </c>
    </row>
    <row r="335" spans="1:6" ht="16.5" thickBot="1">
      <c r="A335" s="292"/>
      <c r="B335" s="293"/>
      <c r="C335" s="35"/>
      <c r="D335" s="294"/>
      <c r="E335" s="294"/>
      <c r="F335" s="295"/>
    </row>
    <row r="336" spans="1:6" ht="16.5" thickBot="1">
      <c r="A336" s="175"/>
      <c r="B336" s="181" t="s">
        <v>469</v>
      </c>
      <c r="C336" s="177"/>
      <c r="D336" s="330" t="s">
        <v>384</v>
      </c>
      <c r="E336" s="331"/>
      <c r="F336" s="253">
        <f>F333*0.05</f>
        <v>0</v>
      </c>
    </row>
    <row r="337" spans="1:6" ht="16.5" thickBot="1">
      <c r="A337" s="234"/>
      <c r="B337" s="181"/>
      <c r="C337" s="177"/>
      <c r="D337" s="178"/>
      <c r="E337" s="178"/>
      <c r="F337" s="254"/>
    </row>
    <row r="338" spans="1:6" ht="16.5" thickBot="1">
      <c r="A338" s="175"/>
      <c r="B338" s="176" t="s">
        <v>470</v>
      </c>
      <c r="C338" s="177"/>
      <c r="D338" s="179"/>
      <c r="E338" s="179"/>
      <c r="F338" s="253">
        <f>F333+F336</f>
        <v>0</v>
      </c>
    </row>
    <row r="339" spans="1:6" ht="15.75" thickBot="1"/>
    <row r="340" spans="1:6" ht="16.5" thickBot="1">
      <c r="A340" s="175"/>
      <c r="B340" s="176" t="s">
        <v>481</v>
      </c>
      <c r="C340" s="177"/>
      <c r="D340" s="179"/>
      <c r="E340" s="179"/>
      <c r="F340" s="253">
        <f>F241</f>
        <v>0</v>
      </c>
    </row>
    <row r="341" spans="1:6" ht="15.75" thickBot="1"/>
    <row r="342" spans="1:6" ht="21" thickBot="1">
      <c r="A342" s="192"/>
      <c r="B342" s="193" t="s">
        <v>35</v>
      </c>
      <c r="C342" s="194"/>
      <c r="D342" s="195"/>
      <c r="E342" s="195"/>
      <c r="F342" s="258">
        <f>F338+F340</f>
        <v>0</v>
      </c>
    </row>
    <row r="343" spans="1:6">
      <c r="A343" s="198" t="s">
        <v>478</v>
      </c>
    </row>
  </sheetData>
  <mergeCells count="14">
    <mergeCell ref="D336:E336"/>
    <mergeCell ref="D239:E239"/>
    <mergeCell ref="J228:K228"/>
    <mergeCell ref="M228:N228"/>
    <mergeCell ref="A211:B211"/>
    <mergeCell ref="A162:B162"/>
    <mergeCell ref="A234:B234"/>
    <mergeCell ref="A220:B220"/>
    <mergeCell ref="A333:B333"/>
    <mergeCell ref="B1:F4"/>
    <mergeCell ref="B9:F9"/>
    <mergeCell ref="A11:F11"/>
    <mergeCell ref="A12:F15"/>
    <mergeCell ref="A118:B118"/>
  </mergeCells>
  <phoneticPr fontId="0" type="noConversion"/>
  <printOptions horizontalCentered="1"/>
  <pageMargins left="0.25" right="0.25" top="1" bottom="0.25" header="0.4" footer="0.15"/>
  <pageSetup paperSize="17" scale="52" fitToHeight="4" orientation="portrait" r:id="rId1"/>
  <headerFooter alignWithMargins="0">
    <oddHeader>&amp;C&amp;"Arial,Bold"&amp;18HOMESTEAD RD.
&amp;14(South of Sunrise Blvd. to North of Alabama Rd.)
BID TAB
September&amp;12 2016</oddHeader>
    <oddFooter>&amp;L&amp;D&amp;RPage &amp;P of &amp;N</oddFooter>
  </headerFooter>
  <rowBreaks count="1" manualBreakCount="1">
    <brk id="162" max="5" man="1"/>
  </rowBreaks>
  <drawing r:id="rId2"/>
</worksheet>
</file>

<file path=xl/worksheets/sheet2.xml><?xml version="1.0" encoding="utf-8"?>
<worksheet xmlns="http://schemas.openxmlformats.org/spreadsheetml/2006/main" xmlns:r="http://schemas.openxmlformats.org/officeDocument/2006/relationships">
  <dimension ref="A1:AF77"/>
  <sheetViews>
    <sheetView view="pageBreakPreview" zoomScale="75" zoomScaleNormal="75" zoomScaleSheetLayoutView="75" workbookViewId="0">
      <selection activeCell="E32" sqref="E32"/>
    </sheetView>
  </sheetViews>
  <sheetFormatPr defaultRowHeight="15"/>
  <cols>
    <col min="1" max="1" width="15.7109375" style="3" customWidth="1"/>
    <col min="2" max="2" width="87.5703125" style="3" customWidth="1"/>
    <col min="3" max="3" width="9.140625" style="3"/>
    <col min="4" max="4" width="17.42578125" style="3" customWidth="1"/>
    <col min="5" max="5" width="16.5703125" style="3" customWidth="1"/>
    <col min="6" max="6" width="26.42578125" style="3" bestFit="1" customWidth="1"/>
    <col min="7" max="7" width="28" style="6" hidden="1" customWidth="1"/>
    <col min="8" max="8" width="27.42578125" style="6" hidden="1" customWidth="1"/>
    <col min="9" max="9" width="27.28515625" style="6" hidden="1" customWidth="1"/>
    <col min="10" max="10" width="22" style="6" hidden="1" customWidth="1"/>
    <col min="11" max="11" width="21.140625" style="6" hidden="1" customWidth="1"/>
    <col min="12" max="12" width="21.85546875" style="6" hidden="1" customWidth="1"/>
    <col min="13" max="13" width="17.28515625" style="6" customWidth="1"/>
    <col min="14" max="24" width="14.42578125" style="6" customWidth="1"/>
    <col min="25" max="25" width="14.140625" style="6" customWidth="1"/>
    <col min="26" max="26" width="16.85546875" style="6" customWidth="1"/>
    <col min="27" max="29" width="9.140625" style="6"/>
    <col min="30" max="30" width="16" style="6" customWidth="1"/>
    <col min="31" max="31" width="14.7109375" style="6" customWidth="1"/>
    <col min="32" max="32" width="61.28515625" style="6" customWidth="1"/>
    <col min="33" max="35" width="9.140625" style="6"/>
    <col min="36" max="36" width="14.7109375" style="6" customWidth="1"/>
    <col min="37" max="16384" width="9.140625" style="6"/>
  </cols>
  <sheetData>
    <row r="1" spans="1:32" ht="15.75">
      <c r="D1" s="4"/>
      <c r="E1" s="6"/>
      <c r="F1" s="6"/>
      <c r="G1" s="7" t="s">
        <v>13</v>
      </c>
      <c r="H1" s="7" t="s">
        <v>29</v>
      </c>
      <c r="I1" s="7" t="s">
        <v>30</v>
      </c>
      <c r="J1" s="7" t="s">
        <v>13</v>
      </c>
      <c r="K1" s="7" t="s">
        <v>29</v>
      </c>
      <c r="L1" s="7" t="s">
        <v>30</v>
      </c>
      <c r="M1" s="5"/>
      <c r="N1" s="5"/>
      <c r="O1" s="5"/>
      <c r="P1" s="5"/>
      <c r="Q1" s="5"/>
      <c r="R1" s="5"/>
      <c r="S1" s="5"/>
      <c r="T1" s="5"/>
      <c r="U1" s="5"/>
      <c r="V1" s="5"/>
      <c r="W1" s="5"/>
      <c r="X1" s="5"/>
      <c r="Y1" s="5"/>
      <c r="Z1" s="2"/>
      <c r="AA1" s="1"/>
      <c r="AB1" s="1"/>
      <c r="AC1" s="1"/>
      <c r="AD1" s="1"/>
      <c r="AE1" s="1"/>
      <c r="AF1" s="1"/>
    </row>
    <row r="2" spans="1:32" ht="16.5" thickBot="1">
      <c r="A2" s="43" t="s">
        <v>10</v>
      </c>
      <c r="B2" s="44"/>
      <c r="C2" s="41"/>
      <c r="D2" s="42"/>
      <c r="E2" s="44"/>
      <c r="F2" s="42"/>
      <c r="G2" s="5"/>
      <c r="H2" s="5"/>
      <c r="I2" s="5"/>
      <c r="J2" s="5"/>
      <c r="K2" s="5"/>
      <c r="L2" s="5"/>
      <c r="M2" s="5"/>
      <c r="N2" s="5"/>
      <c r="O2" s="5"/>
      <c r="P2" s="5"/>
      <c r="Q2" s="5"/>
      <c r="R2" s="5"/>
      <c r="S2" s="5"/>
      <c r="T2" s="5"/>
      <c r="U2" s="5"/>
      <c r="V2" s="5"/>
      <c r="W2" s="5"/>
      <c r="X2" s="5"/>
      <c r="Y2" s="5"/>
      <c r="Z2" s="2"/>
      <c r="AA2" s="1"/>
      <c r="AB2" s="1"/>
      <c r="AC2" s="1"/>
      <c r="AD2" s="1"/>
      <c r="AE2" s="1"/>
      <c r="AF2" s="1"/>
    </row>
    <row r="3" spans="1:32" ht="15.75">
      <c r="A3" s="45"/>
      <c r="B3" s="46"/>
      <c r="C3" s="47"/>
      <c r="D3" s="47" t="s">
        <v>2</v>
      </c>
      <c r="E3" s="47" t="s">
        <v>28</v>
      </c>
      <c r="F3" s="47" t="s">
        <v>28</v>
      </c>
      <c r="G3" s="8" t="s">
        <v>25</v>
      </c>
      <c r="H3" s="8" t="s">
        <v>25</v>
      </c>
      <c r="I3" s="8" t="s">
        <v>25</v>
      </c>
      <c r="J3" s="8" t="s">
        <v>26</v>
      </c>
      <c r="K3" s="8" t="s">
        <v>26</v>
      </c>
      <c r="L3" s="8" t="s">
        <v>26</v>
      </c>
      <c r="M3" s="5"/>
      <c r="N3" s="5"/>
      <c r="O3" s="5"/>
      <c r="P3" s="5"/>
      <c r="Q3" s="5"/>
      <c r="R3" s="5"/>
      <c r="S3" s="5"/>
      <c r="T3" s="5"/>
      <c r="U3" s="5"/>
      <c r="V3" s="5"/>
      <c r="W3" s="5"/>
      <c r="X3" s="5"/>
      <c r="Y3" s="5"/>
      <c r="Z3" s="2"/>
      <c r="AA3" s="1"/>
      <c r="AB3" s="1"/>
      <c r="AC3" s="1"/>
      <c r="AD3" s="1"/>
      <c r="AE3" s="1"/>
      <c r="AF3" s="1"/>
    </row>
    <row r="4" spans="1:32" ht="16.5" thickBot="1">
      <c r="A4" s="48" t="s">
        <v>7</v>
      </c>
      <c r="B4" s="49" t="s">
        <v>0</v>
      </c>
      <c r="C4" s="49" t="s">
        <v>2</v>
      </c>
      <c r="D4" s="49" t="s">
        <v>27</v>
      </c>
      <c r="E4" s="50" t="s">
        <v>1</v>
      </c>
      <c r="F4" s="50" t="s">
        <v>4</v>
      </c>
      <c r="G4" s="9" t="s">
        <v>24</v>
      </c>
      <c r="H4" s="9" t="s">
        <v>4</v>
      </c>
      <c r="I4" s="13" t="s">
        <v>4</v>
      </c>
      <c r="J4" s="9" t="s">
        <v>24</v>
      </c>
      <c r="K4" s="9" t="s">
        <v>4</v>
      </c>
      <c r="L4" s="13" t="s">
        <v>4</v>
      </c>
      <c r="M4" s="5"/>
      <c r="N4" s="5"/>
      <c r="O4" s="5"/>
      <c r="P4" s="5"/>
      <c r="Q4" s="5"/>
      <c r="R4" s="5"/>
      <c r="S4" s="5"/>
      <c r="T4" s="5"/>
      <c r="U4" s="5"/>
      <c r="V4" s="5"/>
      <c r="W4" s="5"/>
      <c r="X4" s="5"/>
      <c r="Y4" s="5"/>
      <c r="Z4" s="2"/>
      <c r="AA4" s="1"/>
      <c r="AB4" s="1"/>
      <c r="AC4" s="1"/>
      <c r="AD4" s="1"/>
      <c r="AE4" s="1"/>
      <c r="AF4" s="1"/>
    </row>
    <row r="5" spans="1:32">
      <c r="A5" s="82" t="s">
        <v>53</v>
      </c>
      <c r="B5" s="52" t="s">
        <v>126</v>
      </c>
      <c r="C5" s="53" t="s">
        <v>124</v>
      </c>
      <c r="D5" s="233">
        <v>925</v>
      </c>
      <c r="E5" s="269">
        <v>5.9029999999999996</v>
      </c>
      <c r="F5" s="249">
        <f>+D5*E5</f>
        <v>5460.2749999999996</v>
      </c>
      <c r="G5" s="14"/>
      <c r="H5" s="15"/>
      <c r="I5" s="16"/>
      <c r="J5" s="17"/>
      <c r="K5" s="18"/>
      <c r="L5" s="19"/>
      <c r="S5" s="5"/>
      <c r="Z5" s="1"/>
      <c r="AA5" s="1"/>
      <c r="AB5" s="1"/>
      <c r="AC5" s="1"/>
      <c r="AD5" s="1"/>
      <c r="AE5" s="1"/>
      <c r="AF5" s="1"/>
    </row>
    <row r="6" spans="1:32">
      <c r="A6" s="82" t="s">
        <v>53</v>
      </c>
      <c r="B6" s="52" t="s">
        <v>129</v>
      </c>
      <c r="C6" s="53" t="s">
        <v>124</v>
      </c>
      <c r="D6" s="233">
        <v>1030</v>
      </c>
      <c r="E6" s="269">
        <v>0.23499999999999999</v>
      </c>
      <c r="F6" s="249">
        <f t="shared" ref="F6:F21" si="0">+D6*E6</f>
        <v>242.04999999999998</v>
      </c>
      <c r="G6" s="14"/>
      <c r="H6" s="15"/>
      <c r="I6" s="16"/>
      <c r="J6" s="17"/>
      <c r="K6" s="18"/>
      <c r="L6" s="19"/>
      <c r="S6" s="5"/>
      <c r="W6" s="6">
        <v>6</v>
      </c>
      <c r="X6" s="6">
        <v>10</v>
      </c>
      <c r="Z6" s="1"/>
      <c r="AA6" s="1"/>
      <c r="AB6" s="1"/>
      <c r="AC6" s="1"/>
      <c r="AD6" s="1"/>
      <c r="AE6" s="1"/>
      <c r="AF6" s="1"/>
    </row>
    <row r="7" spans="1:32">
      <c r="A7" s="82" t="s">
        <v>53</v>
      </c>
      <c r="B7" s="206" t="s">
        <v>130</v>
      </c>
      <c r="C7" s="53" t="s">
        <v>15</v>
      </c>
      <c r="D7" s="233">
        <v>0.75</v>
      </c>
      <c r="E7" s="266">
        <v>3135</v>
      </c>
      <c r="F7" s="249">
        <f t="shared" si="0"/>
        <v>2351.25</v>
      </c>
      <c r="G7" s="14"/>
      <c r="H7" s="15"/>
      <c r="I7" s="16"/>
      <c r="J7" s="17"/>
      <c r="K7" s="18"/>
      <c r="L7" s="19"/>
      <c r="Q7" s="6">
        <v>1.24</v>
      </c>
      <c r="S7" s="5">
        <f t="shared" ref="S7:S17" si="1">AVERAGE(O7,P7,Q7)</f>
        <v>1.24</v>
      </c>
      <c r="Z7" s="1"/>
      <c r="AA7" s="1"/>
      <c r="AB7" s="1"/>
      <c r="AC7" s="1"/>
      <c r="AD7" s="1"/>
      <c r="AE7" s="1"/>
      <c r="AF7" s="1"/>
    </row>
    <row r="8" spans="1:32">
      <c r="A8" s="82" t="s">
        <v>53</v>
      </c>
      <c r="B8" s="206" t="s">
        <v>131</v>
      </c>
      <c r="C8" s="53" t="s">
        <v>15</v>
      </c>
      <c r="D8" s="233">
        <v>1.1499999999999999</v>
      </c>
      <c r="E8" s="266">
        <v>162</v>
      </c>
      <c r="F8" s="249">
        <f t="shared" si="0"/>
        <v>186.29999999999998</v>
      </c>
      <c r="G8" s="14"/>
      <c r="H8" s="15"/>
      <c r="I8" s="16"/>
      <c r="J8" s="17"/>
      <c r="K8" s="18"/>
      <c r="L8" s="19"/>
      <c r="Q8" s="6">
        <v>1.32</v>
      </c>
      <c r="S8" s="5">
        <f t="shared" si="1"/>
        <v>1.32</v>
      </c>
      <c r="W8" s="6">
        <v>19</v>
      </c>
      <c r="X8" s="6">
        <v>25</v>
      </c>
      <c r="Z8" s="1"/>
      <c r="AA8" s="1"/>
      <c r="AB8" s="1"/>
      <c r="AC8" s="1"/>
      <c r="AD8" s="1"/>
      <c r="AE8" s="1"/>
      <c r="AF8" s="1"/>
    </row>
    <row r="9" spans="1:32">
      <c r="A9" s="82" t="s">
        <v>53</v>
      </c>
      <c r="B9" s="206" t="s">
        <v>132</v>
      </c>
      <c r="C9" s="53" t="s">
        <v>15</v>
      </c>
      <c r="D9" s="233">
        <v>1.4</v>
      </c>
      <c r="E9" s="266">
        <v>2890</v>
      </c>
      <c r="F9" s="249">
        <f t="shared" si="0"/>
        <v>4045.9999999999995</v>
      </c>
      <c r="G9" s="14"/>
      <c r="H9" s="15"/>
      <c r="I9" s="16"/>
      <c r="J9" s="17"/>
      <c r="K9" s="18"/>
      <c r="L9" s="19"/>
      <c r="Q9" s="6">
        <v>1.92</v>
      </c>
      <c r="S9" s="5">
        <f t="shared" si="1"/>
        <v>1.92</v>
      </c>
      <c r="W9" s="6">
        <v>23</v>
      </c>
      <c r="X9" s="6">
        <v>25</v>
      </c>
      <c r="Z9" s="1"/>
      <c r="AA9" s="1"/>
      <c r="AB9" s="1"/>
      <c r="AC9" s="1"/>
      <c r="AD9" s="1"/>
      <c r="AE9" s="1"/>
      <c r="AF9" s="1"/>
    </row>
    <row r="10" spans="1:32">
      <c r="A10" s="82" t="s">
        <v>53</v>
      </c>
      <c r="B10" s="52" t="s">
        <v>133</v>
      </c>
      <c r="C10" s="53" t="s">
        <v>124</v>
      </c>
      <c r="D10" s="233">
        <v>1223</v>
      </c>
      <c r="E10" s="269">
        <v>0.26100000000000001</v>
      </c>
      <c r="F10" s="249">
        <f t="shared" si="0"/>
        <v>319.20300000000003</v>
      </c>
      <c r="G10" s="14"/>
      <c r="H10" s="15"/>
      <c r="I10" s="16"/>
      <c r="J10" s="17"/>
      <c r="K10" s="18"/>
      <c r="L10" s="19"/>
      <c r="Q10" s="6">
        <v>0.47</v>
      </c>
      <c r="S10" s="5">
        <f t="shared" si="1"/>
        <v>0.47</v>
      </c>
      <c r="W10" s="6">
        <v>18</v>
      </c>
      <c r="X10" s="6">
        <v>17</v>
      </c>
      <c r="Z10" s="1"/>
      <c r="AA10" s="1"/>
      <c r="AB10" s="1"/>
      <c r="AC10" s="1"/>
      <c r="AD10" s="1"/>
      <c r="AE10" s="1"/>
      <c r="AF10" s="1"/>
    </row>
    <row r="11" spans="1:32">
      <c r="A11" s="82" t="s">
        <v>53</v>
      </c>
      <c r="B11" s="52" t="s">
        <v>134</v>
      </c>
      <c r="C11" s="53" t="s">
        <v>124</v>
      </c>
      <c r="D11" s="233">
        <v>420</v>
      </c>
      <c r="E11" s="269">
        <v>3.9910000000000001</v>
      </c>
      <c r="F11" s="249">
        <f t="shared" si="0"/>
        <v>1676.22</v>
      </c>
      <c r="G11" s="14"/>
      <c r="H11" s="15"/>
      <c r="I11" s="16"/>
      <c r="J11" s="17"/>
      <c r="K11" s="18"/>
      <c r="L11" s="19"/>
      <c r="O11" s="6">
        <v>1</v>
      </c>
      <c r="Q11" s="6">
        <v>0.78</v>
      </c>
      <c r="S11" s="5">
        <f t="shared" si="1"/>
        <v>0.89</v>
      </c>
      <c r="W11" s="6">
        <v>31</v>
      </c>
      <c r="Z11" s="1"/>
      <c r="AA11" s="1"/>
      <c r="AB11" s="1"/>
      <c r="AC11" s="1"/>
      <c r="AD11" s="1"/>
      <c r="AE11" s="1"/>
      <c r="AF11" s="1"/>
    </row>
    <row r="12" spans="1:32">
      <c r="A12" s="82" t="s">
        <v>53</v>
      </c>
      <c r="B12" s="52" t="s">
        <v>361</v>
      </c>
      <c r="C12" s="53" t="s">
        <v>6</v>
      </c>
      <c r="D12" s="233">
        <v>40</v>
      </c>
      <c r="E12" s="266">
        <v>22</v>
      </c>
      <c r="F12" s="249">
        <f t="shared" si="0"/>
        <v>880</v>
      </c>
      <c r="G12" s="14"/>
      <c r="H12" s="15"/>
      <c r="I12" s="16"/>
      <c r="J12" s="17"/>
      <c r="K12" s="18"/>
      <c r="L12" s="19"/>
      <c r="P12" s="6">
        <v>59.88</v>
      </c>
      <c r="S12" s="5">
        <f t="shared" si="1"/>
        <v>59.88</v>
      </c>
      <c r="W12" s="6">
        <v>23</v>
      </c>
      <c r="Z12" s="1"/>
      <c r="AA12" s="1"/>
      <c r="AB12" s="1"/>
      <c r="AC12" s="1"/>
      <c r="AD12" s="1"/>
      <c r="AE12" s="1"/>
      <c r="AF12" s="1"/>
    </row>
    <row r="13" spans="1:32">
      <c r="A13" s="82" t="s">
        <v>53</v>
      </c>
      <c r="B13" s="52" t="s">
        <v>361</v>
      </c>
      <c r="C13" s="53" t="s">
        <v>6</v>
      </c>
      <c r="D13" s="233">
        <v>40</v>
      </c>
      <c r="E13" s="266">
        <v>0</v>
      </c>
      <c r="F13" s="249">
        <f t="shared" si="0"/>
        <v>0</v>
      </c>
      <c r="G13" s="14"/>
      <c r="H13" s="15"/>
      <c r="I13" s="16"/>
      <c r="J13" s="17"/>
      <c r="K13" s="18"/>
      <c r="L13" s="19"/>
      <c r="P13" s="6">
        <v>59.88</v>
      </c>
      <c r="S13" s="5">
        <f t="shared" si="1"/>
        <v>59.88</v>
      </c>
      <c r="W13" s="6">
        <v>20</v>
      </c>
      <c r="Z13" s="1"/>
      <c r="AA13" s="1"/>
      <c r="AB13" s="1"/>
      <c r="AC13" s="1"/>
      <c r="AD13" s="1"/>
      <c r="AE13" s="1"/>
      <c r="AF13" s="1"/>
    </row>
    <row r="14" spans="1:32">
      <c r="A14" s="82" t="s">
        <v>53</v>
      </c>
      <c r="B14" s="52" t="s">
        <v>362</v>
      </c>
      <c r="C14" s="53" t="s">
        <v>6</v>
      </c>
      <c r="D14" s="233">
        <v>27</v>
      </c>
      <c r="E14" s="266">
        <v>78</v>
      </c>
      <c r="F14" s="249">
        <f t="shared" si="0"/>
        <v>2106</v>
      </c>
      <c r="G14" s="14"/>
      <c r="H14" s="15"/>
      <c r="I14" s="16"/>
      <c r="J14" s="17"/>
      <c r="K14" s="18"/>
      <c r="L14" s="19"/>
      <c r="P14" s="6">
        <v>59.88</v>
      </c>
      <c r="S14" s="5">
        <f t="shared" si="1"/>
        <v>59.88</v>
      </c>
      <c r="W14" s="6">
        <v>13</v>
      </c>
      <c r="Z14" s="1"/>
      <c r="AA14" s="1"/>
      <c r="AB14" s="1"/>
      <c r="AC14" s="1"/>
      <c r="AD14" s="1"/>
      <c r="AE14" s="1"/>
      <c r="AF14" s="1"/>
    </row>
    <row r="15" spans="1:32">
      <c r="A15" s="82" t="s">
        <v>53</v>
      </c>
      <c r="B15" s="52" t="s">
        <v>362</v>
      </c>
      <c r="C15" s="53" t="s">
        <v>6</v>
      </c>
      <c r="D15" s="233">
        <v>27</v>
      </c>
      <c r="E15" s="266">
        <v>0</v>
      </c>
      <c r="F15" s="249">
        <f t="shared" si="0"/>
        <v>0</v>
      </c>
      <c r="G15" s="14"/>
      <c r="H15" s="15"/>
      <c r="I15" s="16"/>
      <c r="J15" s="17"/>
      <c r="K15" s="18"/>
      <c r="L15" s="19"/>
      <c r="P15" s="6">
        <v>42.88</v>
      </c>
      <c r="S15" s="5">
        <f t="shared" si="1"/>
        <v>42.88</v>
      </c>
      <c r="W15" s="6">
        <v>22</v>
      </c>
      <c r="Z15" s="1"/>
      <c r="AA15" s="1"/>
      <c r="AB15" s="1"/>
      <c r="AC15" s="1"/>
      <c r="AD15" s="1"/>
      <c r="AE15" s="1"/>
      <c r="AF15" s="1"/>
    </row>
    <row r="16" spans="1:32">
      <c r="A16" s="82" t="s">
        <v>53</v>
      </c>
      <c r="B16" s="52" t="s">
        <v>135</v>
      </c>
      <c r="C16" s="53" t="s">
        <v>124</v>
      </c>
      <c r="D16" s="233">
        <v>875</v>
      </c>
      <c r="E16" s="269">
        <v>5.6689999999999996</v>
      </c>
      <c r="F16" s="249">
        <f t="shared" si="0"/>
        <v>4960.375</v>
      </c>
      <c r="G16" s="14"/>
      <c r="H16" s="15"/>
      <c r="I16" s="16"/>
      <c r="J16" s="17"/>
      <c r="K16" s="18"/>
      <c r="L16" s="19"/>
      <c r="P16" s="6">
        <v>42.88</v>
      </c>
      <c r="S16" s="5">
        <f t="shared" si="1"/>
        <v>42.88</v>
      </c>
      <c r="W16" s="6">
        <v>22</v>
      </c>
      <c r="Z16" s="1"/>
      <c r="AA16" s="1"/>
      <c r="AB16" s="1"/>
      <c r="AC16" s="1"/>
      <c r="AD16" s="1"/>
      <c r="AE16" s="1"/>
      <c r="AF16" s="1"/>
    </row>
    <row r="17" spans="1:32">
      <c r="A17" s="82" t="s">
        <v>53</v>
      </c>
      <c r="B17" s="52" t="s">
        <v>363</v>
      </c>
      <c r="C17" s="53" t="s">
        <v>124</v>
      </c>
      <c r="D17" s="233">
        <v>2032</v>
      </c>
      <c r="E17" s="269">
        <v>4.1000000000000002E-2</v>
      </c>
      <c r="F17" s="249">
        <f t="shared" si="0"/>
        <v>83.311999999999998</v>
      </c>
      <c r="G17" s="14"/>
      <c r="H17" s="15"/>
      <c r="I17" s="16"/>
      <c r="J17" s="17"/>
      <c r="K17" s="18"/>
      <c r="L17" s="19"/>
      <c r="P17" s="6">
        <v>42.88</v>
      </c>
      <c r="S17" s="5">
        <f t="shared" si="1"/>
        <v>42.88</v>
      </c>
      <c r="W17" s="6">
        <v>21</v>
      </c>
      <c r="Z17" s="1"/>
      <c r="AA17" s="1"/>
      <c r="AB17" s="1"/>
      <c r="AC17" s="1"/>
      <c r="AD17" s="1"/>
      <c r="AE17" s="1"/>
      <c r="AF17" s="1"/>
    </row>
    <row r="18" spans="1:32">
      <c r="A18" s="82" t="s">
        <v>53</v>
      </c>
      <c r="B18" s="52" t="s">
        <v>136</v>
      </c>
      <c r="C18" s="53" t="s">
        <v>15</v>
      </c>
      <c r="D18" s="233">
        <v>1.2</v>
      </c>
      <c r="E18" s="266">
        <v>1663</v>
      </c>
      <c r="F18" s="249">
        <f t="shared" si="0"/>
        <v>1995.6</v>
      </c>
      <c r="G18" s="14"/>
      <c r="H18" s="15"/>
      <c r="I18" s="16"/>
      <c r="J18" s="17"/>
      <c r="K18" s="18"/>
      <c r="L18" s="19"/>
      <c r="S18" s="5"/>
      <c r="W18" s="6">
        <v>20</v>
      </c>
      <c r="Z18" s="1"/>
      <c r="AA18" s="1"/>
      <c r="AB18" s="1"/>
      <c r="AC18" s="1"/>
      <c r="AD18" s="1"/>
      <c r="AE18" s="1"/>
      <c r="AF18" s="1"/>
    </row>
    <row r="19" spans="1:32">
      <c r="A19" s="82" t="s">
        <v>53</v>
      </c>
      <c r="B19" s="52" t="s">
        <v>138</v>
      </c>
      <c r="C19" s="53" t="s">
        <v>124</v>
      </c>
      <c r="D19" s="233">
        <v>410</v>
      </c>
      <c r="E19" s="269">
        <v>0.19</v>
      </c>
      <c r="F19" s="249">
        <f t="shared" si="0"/>
        <v>77.900000000000006</v>
      </c>
      <c r="G19" s="14"/>
      <c r="H19" s="15"/>
      <c r="I19" s="16"/>
      <c r="J19" s="17"/>
      <c r="K19" s="18"/>
      <c r="L19" s="19"/>
      <c r="S19" s="5"/>
      <c r="W19" s="6">
        <v>21</v>
      </c>
      <c r="Z19" s="1"/>
      <c r="AA19" s="1"/>
      <c r="AB19" s="1"/>
      <c r="AC19" s="1"/>
      <c r="AD19" s="1"/>
      <c r="AE19" s="1"/>
      <c r="AF19" s="1"/>
    </row>
    <row r="20" spans="1:32">
      <c r="A20" s="82" t="s">
        <v>53</v>
      </c>
      <c r="B20" s="52" t="s">
        <v>137</v>
      </c>
      <c r="C20" s="53" t="s">
        <v>124</v>
      </c>
      <c r="D20" s="233">
        <v>470</v>
      </c>
      <c r="E20" s="269">
        <v>1.157</v>
      </c>
      <c r="F20" s="249">
        <f t="shared" si="0"/>
        <v>543.79</v>
      </c>
      <c r="G20" s="14"/>
      <c r="H20" s="15"/>
      <c r="I20" s="16"/>
      <c r="J20" s="17"/>
      <c r="K20" s="18"/>
      <c r="L20" s="19"/>
      <c r="Q20" s="6">
        <v>1.32</v>
      </c>
      <c r="S20" s="5">
        <f>AVERAGE(O20,P20,Q20)</f>
        <v>1.32</v>
      </c>
      <c r="W20" s="6">
        <v>21</v>
      </c>
      <c r="Z20" s="1"/>
      <c r="AA20" s="1"/>
      <c r="AB20" s="1"/>
      <c r="AC20" s="1"/>
      <c r="AD20" s="1"/>
      <c r="AE20" s="1"/>
      <c r="AF20" s="1"/>
    </row>
    <row r="21" spans="1:32">
      <c r="A21" s="82" t="s">
        <v>53</v>
      </c>
      <c r="B21" s="52" t="s">
        <v>139</v>
      </c>
      <c r="C21" s="53" t="s">
        <v>6</v>
      </c>
      <c r="D21" s="233">
        <v>3.4</v>
      </c>
      <c r="E21" s="266">
        <v>1556</v>
      </c>
      <c r="F21" s="249">
        <f t="shared" si="0"/>
        <v>5290.4</v>
      </c>
      <c r="G21" s="14"/>
      <c r="H21" s="15"/>
      <c r="I21" s="16"/>
      <c r="J21" s="17"/>
      <c r="K21" s="18"/>
      <c r="L21" s="19"/>
      <c r="S21" s="5"/>
      <c r="W21" s="6">
        <v>22</v>
      </c>
      <c r="Z21" s="1"/>
      <c r="AA21" s="1"/>
      <c r="AB21" s="1"/>
      <c r="AC21" s="1"/>
      <c r="AD21" s="1"/>
      <c r="AE21" s="1"/>
      <c r="AF21" s="1"/>
    </row>
    <row r="22" spans="1:32">
      <c r="A22" s="58"/>
      <c r="B22" s="59"/>
      <c r="C22" s="60"/>
      <c r="D22" s="69"/>
      <c r="E22" s="61"/>
      <c r="F22" s="62"/>
      <c r="G22" s="14"/>
      <c r="H22" s="15"/>
      <c r="I22" s="16"/>
      <c r="J22" s="17"/>
      <c r="K22" s="18"/>
      <c r="L22" s="19"/>
      <c r="S22" s="5"/>
      <c r="Z22" s="1"/>
      <c r="AA22" s="1"/>
      <c r="AB22" s="1"/>
      <c r="AC22" s="1"/>
      <c r="AD22" s="1"/>
      <c r="AE22" s="1"/>
      <c r="AF22" s="1"/>
    </row>
    <row r="23" spans="1:32">
      <c r="A23" s="66" t="s">
        <v>54</v>
      </c>
      <c r="B23" s="28"/>
      <c r="C23" s="27"/>
      <c r="D23" s="70"/>
      <c r="E23" s="67"/>
      <c r="F23" s="68"/>
      <c r="G23" s="14"/>
      <c r="H23" s="15"/>
      <c r="I23" s="16"/>
      <c r="J23" s="17"/>
      <c r="K23" s="18"/>
      <c r="L23" s="19"/>
      <c r="S23" s="5"/>
      <c r="Z23" s="1"/>
      <c r="AA23" s="1"/>
      <c r="AB23" s="1"/>
      <c r="AC23" s="1"/>
      <c r="AD23" s="1"/>
      <c r="AE23" s="1"/>
      <c r="AF23" s="1"/>
    </row>
    <row r="24" spans="1:32" ht="15.75" thickBot="1">
      <c r="A24" s="63" t="s">
        <v>55</v>
      </c>
      <c r="B24" s="35"/>
      <c r="C24" s="30"/>
      <c r="D24" s="71"/>
      <c r="E24" s="64"/>
      <c r="F24" s="65"/>
      <c r="G24" s="14"/>
      <c r="H24" s="15"/>
      <c r="I24" s="16"/>
      <c r="J24" s="17"/>
      <c r="K24" s="18"/>
      <c r="L24" s="19"/>
      <c r="S24" s="5"/>
      <c r="Z24" s="1"/>
      <c r="AA24" s="1"/>
      <c r="AB24" s="1"/>
      <c r="AC24" s="1"/>
      <c r="AD24" s="1"/>
      <c r="AE24" s="1"/>
      <c r="AF24" s="1"/>
    </row>
    <row r="25" spans="1:32" ht="16.5" thickBot="1">
      <c r="A25" s="334" t="s">
        <v>33</v>
      </c>
      <c r="B25" s="335"/>
      <c r="C25" s="38"/>
      <c r="D25" s="39"/>
      <c r="E25" s="37"/>
      <c r="F25" s="40">
        <f>SUM(F5:F24)</f>
        <v>30218.675000000003</v>
      </c>
      <c r="G25" s="20" t="s">
        <v>13</v>
      </c>
      <c r="S25" s="5"/>
      <c r="Z25" s="1"/>
      <c r="AA25" s="1"/>
      <c r="AB25" s="1"/>
      <c r="AC25" s="1"/>
      <c r="AD25" s="1"/>
      <c r="AE25" s="1"/>
      <c r="AF25" s="1"/>
    </row>
    <row r="26" spans="1:32">
      <c r="A26" s="51"/>
      <c r="B26" s="44"/>
      <c r="C26" s="41"/>
      <c r="D26" s="42"/>
      <c r="E26" s="44"/>
      <c r="F26" s="42"/>
      <c r="G26" s="20" t="s">
        <v>13</v>
      </c>
      <c r="S26" s="5"/>
      <c r="Z26" s="1"/>
      <c r="AA26" s="1"/>
      <c r="AB26" s="1"/>
      <c r="AC26" s="1"/>
      <c r="AD26" s="1"/>
      <c r="AE26" s="1"/>
      <c r="AF26" s="1"/>
    </row>
    <row r="27" spans="1:32" ht="15.75">
      <c r="A27" s="11"/>
      <c r="B27" s="22"/>
      <c r="C27" s="10"/>
      <c r="D27" s="12"/>
      <c r="E27" s="12"/>
      <c r="F27" s="24"/>
    </row>
    <row r="28" spans="1:32" ht="15.75">
      <c r="B28" s="22"/>
      <c r="C28" s="10"/>
      <c r="D28" s="12"/>
      <c r="E28" s="12"/>
      <c r="F28" s="23"/>
    </row>
    <row r="29" spans="1:32" ht="15.75">
      <c r="A29" s="11"/>
      <c r="B29" s="22"/>
      <c r="C29" s="10"/>
      <c r="D29" s="12"/>
      <c r="E29" s="12"/>
      <c r="F29" s="23"/>
    </row>
    <row r="67" spans="1:6">
      <c r="A67" s="25"/>
      <c r="D67" s="26"/>
      <c r="E67" s="26"/>
      <c r="F67" s="26"/>
    </row>
    <row r="76" spans="1:6" ht="15.75" thickBot="1"/>
    <row r="77" spans="1:6">
      <c r="A77" s="21"/>
      <c r="B77" s="21"/>
      <c r="C77" s="21"/>
      <c r="D77" s="21"/>
      <c r="E77" s="21"/>
      <c r="F77" s="21"/>
    </row>
  </sheetData>
  <mergeCells count="1">
    <mergeCell ref="A25:B25"/>
  </mergeCells>
  <phoneticPr fontId="0" type="noConversion"/>
  <printOptions horizontalCentered="1"/>
  <pageMargins left="0.25" right="0.25" top="1.25" bottom="0.5" header="0.5" footer="0.15"/>
  <pageSetup paperSize="17" scale="64" fitToHeight="4" orientation="portrait" r:id="rId1"/>
  <headerFooter alignWithMargins="0">
    <oddHeader>&amp;C&amp;"Arial,Bold"&amp;18HOMESTEAD RD.
&amp;14(South of Sunrise Blvd. to North of Alabama Rd.)
100% OPINION OF PROBABLE COST
&amp;12November 2008</oddHeader>
    <oddFooter>&amp;L&amp;D&amp;RPage &amp;P of &amp;N</oddFooter>
  </headerFooter>
  <rowBreaks count="1" manualBreakCount="1">
    <brk id="25"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file>

<file path=customXml/itemProps2.xml><?xml version="1.0" encoding="utf-8"?>
<ds:datastoreItem xmlns:ds="http://schemas.openxmlformats.org/officeDocument/2006/customXml" ds:itemID="{EE5B1045-A24D-4BC9-B3D1-42B551105BC3}"/>
</file>

<file path=customXml/itemProps3.xml><?xml version="1.0" encoding="utf-8"?>
<ds:datastoreItem xmlns:ds="http://schemas.openxmlformats.org/officeDocument/2006/customXml" ds:itemID="{58A5B670-78D3-4249-AB95-52CAE9CA4E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100% Estimate</vt:lpstr>
      <vt:lpstr>710 90</vt:lpstr>
      <vt:lpstr>'100% Estimate'!Print_Area</vt:lpstr>
      <vt:lpstr>'710 90'!Print_Area</vt:lpstr>
    </vt:vector>
  </TitlesOfParts>
  <Company>HDR,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khandl</cp:lastModifiedBy>
  <cp:lastPrinted>2016-09-23T16:08:10Z</cp:lastPrinted>
  <dcterms:created xsi:type="dcterms:W3CDTF">1998-06-09T19:27:04Z</dcterms:created>
  <dcterms:modified xsi:type="dcterms:W3CDTF">2016-11-08T20:17:45Z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