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Community Development\Operations\Projects - Active\Permitting Cost Recovery &amp; Analysis\"/>
    </mc:Choice>
  </mc:AlternateContent>
  <xr:revisionPtr revIDLastSave="0" documentId="13_ncr:1_{C7596999-AF3A-49C5-A6CE-5D1C06AE6BA2}" xr6:coauthVersionLast="47" xr6:coauthVersionMax="47" xr10:uidLastSave="{00000000-0000-0000-0000-000000000000}"/>
  <bookViews>
    <workbookView xWindow="28680" yWindow="-120" windowWidth="29040" windowHeight="15720" xr2:uid="{9ED1C667-6CA5-43D0-B28C-2D3C686F8977}"/>
  </bookViews>
  <sheets>
    <sheet name="DSH_Fee_Calculator" sheetId="4" r:id="rId1"/>
    <sheet name="Dropdown" sheetId="5" r:id="rId2"/>
  </sheets>
  <definedNames>
    <definedName name="_xlnm.Print_Area" localSheetId="0">DSH_Fee_Calculator!$A$1:$F$53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4" l="1" a="1"/>
  <c r="D19" i="4" s="1"/>
  <c r="D17" i="4" a="1"/>
  <c r="D17" i="4" s="1"/>
  <c r="D18" i="4"/>
  <c r="D16" i="4"/>
  <c r="D12" i="4"/>
  <c r="D10" i="4"/>
  <c r="E7" i="4" a="1"/>
  <c r="E7" i="4" s="1"/>
  <c r="E20" i="4" a="1"/>
  <c r="E20" i="4" s="1"/>
  <c r="E19" i="4"/>
  <c r="E18" i="4"/>
  <c r="E17" i="4"/>
  <c r="E16" i="4"/>
  <c r="E15" i="4" a="1"/>
  <c r="E15" i="4" s="1"/>
  <c r="E14" i="4" a="1"/>
  <c r="E14" i="4" s="1"/>
  <c r="E13" i="4" a="1"/>
  <c r="E13" i="4" s="1"/>
  <c r="E12" i="4"/>
  <c r="E11" i="4" a="1"/>
  <c r="E11" i="4" s="1"/>
  <c r="E9" i="4" a="1"/>
  <c r="E9" i="4" s="1"/>
  <c r="E10" i="4" a="1"/>
  <c r="E10" i="4" s="1"/>
  <c r="E8" i="4" a="1"/>
  <c r="E8" i="4" s="1"/>
  <c r="F39" i="4"/>
  <c r="D39" i="4"/>
  <c r="F18" i="4"/>
  <c r="F17" i="4"/>
  <c r="F16" i="4"/>
  <c r="F20" i="4"/>
  <c r="F19" i="4"/>
  <c r="F15" i="4"/>
  <c r="F14" i="4"/>
  <c r="F13" i="4"/>
  <c r="F12" i="4"/>
  <c r="F11" i="4"/>
  <c r="F10" i="4"/>
  <c r="F9" i="4"/>
  <c r="F8" i="4"/>
  <c r="F7" i="4"/>
  <c r="F32" i="4"/>
  <c r="F31" i="4"/>
  <c r="D32" i="4"/>
  <c r="D31" i="4"/>
  <c r="D20" i="4"/>
  <c r="D15" i="4"/>
  <c r="D14" i="4"/>
  <c r="D13" i="4"/>
  <c r="D11" i="4"/>
  <c r="D9" i="4"/>
  <c r="D8" i="4"/>
  <c r="D7" i="4"/>
  <c r="C4" i="4"/>
  <c r="F40" i="4"/>
  <c r="F38" i="4"/>
  <c r="D38" i="4"/>
  <c r="F27" i="4"/>
  <c r="D27" i="4"/>
  <c r="F28" i="4"/>
  <c r="D28" i="4"/>
  <c r="D40" i="4"/>
  <c r="F37" i="4"/>
  <c r="D37" i="4"/>
  <c r="F36" i="4"/>
  <c r="D36" i="4"/>
  <c r="F35" i="4"/>
  <c r="D35" i="4"/>
  <c r="F34" i="4"/>
  <c r="D34" i="4"/>
  <c r="F33" i="4"/>
  <c r="D33" i="4"/>
  <c r="F30" i="4"/>
  <c r="D30" i="4"/>
  <c r="F29" i="4"/>
  <c r="D29" i="4"/>
  <c r="F26" i="4"/>
  <c r="D26" i="4"/>
  <c r="C22" i="4" l="1"/>
  <c r="F21" i="4"/>
  <c r="B47" i="4" s="1"/>
  <c r="E21" i="4"/>
  <c r="B46" i="4" s="1"/>
  <c r="C21" i="4"/>
  <c r="F41" i="4"/>
  <c r="B48" i="4" l="1"/>
  <c r="B51" i="4" s="1"/>
  <c r="B50" i="4" l="1"/>
  <c r="B5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Barker, Christy</author>
  </authors>
  <commentList>
    <comment ref="B3" authorId="0" shapeId="0" xr:uid="{FC9F2EE0-B35A-420C-8970-7407F59CFDF3}">
      <text>
        <r>
          <rPr>
            <b/>
            <sz val="11"/>
            <color indexed="81"/>
            <rFont val="Tahoma"/>
            <family val="2"/>
          </rPr>
          <t>Make Selection</t>
        </r>
      </text>
    </comment>
    <comment ref="C6" authorId="0" shapeId="0" xr:uid="{97CEA041-B1D5-4AA5-AFAF-1E7EA38F68E1}">
      <text>
        <r>
          <rPr>
            <b/>
            <sz val="11"/>
            <color indexed="81"/>
            <rFont val="Tahoma"/>
            <family val="2"/>
          </rPr>
          <t>MEPs are referring to whether Electric or Plumbing is included in Scope of Work.</t>
        </r>
        <r>
          <rPr>
            <sz val="9"/>
            <color indexed="81"/>
            <rFont val="Tahoma"/>
            <family val="2"/>
          </rPr>
          <t xml:space="preserve">
</t>
        </r>
      </text>
    </comment>
    <comment ref="B39" authorId="0" shapeId="0" xr:uid="{CD953D87-C6F2-485A-9FD0-A3068594331F}">
      <text>
        <r>
          <rPr>
            <b/>
            <sz val="11"/>
            <color indexed="81"/>
            <rFont val="Tahoma"/>
            <family val="2"/>
          </rPr>
          <t>Note: Separate fees may be charged by the other Fire Districts. Lee County will only charge for inspections performed in Burnt Store Fire District.</t>
        </r>
        <r>
          <rPr>
            <sz val="9"/>
            <color indexed="81"/>
            <rFont val="Tahoma"/>
            <family val="2"/>
          </rPr>
          <t xml:space="preserve">
</t>
        </r>
      </text>
    </comment>
    <comment ref="B52" authorId="0" shapeId="0" xr:uid="{0B8668EE-6A45-45C8-BEB0-42AC0159454F}">
      <text>
        <r>
          <rPr>
            <b/>
            <sz val="11"/>
            <color indexed="81"/>
            <rFont val="Tahoma"/>
            <family val="2"/>
          </rPr>
          <t xml:space="preserve">Depending on the project scope of work, additional  Miscellaneous Fees, including but not limited to Admin/Radon surcharge fees, may apply. Please review the Administrative/Operational and Miscellaneous Fees sections for applicable fees.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<sst xmlns="http://schemas.openxmlformats.org/spreadsheetml/2006/main" count="100" uniqueCount="78">
  <si>
    <t>Dock &amp; Shore Permit Fee Calculator</t>
  </si>
  <si>
    <t>Type of Use</t>
  </si>
  <si>
    <t>Select from Dropdown</t>
  </si>
  <si>
    <t>Further Instructions</t>
  </si>
  <si>
    <t>Residential/Commercial</t>
  </si>
  <si>
    <t>Commercial</t>
  </si>
  <si>
    <t>Type of Permit</t>
  </si>
  <si>
    <t>Select All That Apply</t>
  </si>
  <si>
    <t>With MEPs (Y/N)</t>
  </si>
  <si>
    <t>Plan Review</t>
  </si>
  <si>
    <t>Reg Review</t>
  </si>
  <si>
    <t>Boathouse</t>
  </si>
  <si>
    <t>Boatlift</t>
  </si>
  <si>
    <t>Yes</t>
  </si>
  <si>
    <t>Boatramp</t>
  </si>
  <si>
    <t>No</t>
  </si>
  <si>
    <t>Davits</t>
  </si>
  <si>
    <t>Dock</t>
  </si>
  <si>
    <t>Dredging</t>
  </si>
  <si>
    <t>N/A</t>
  </si>
  <si>
    <t>Dune Walkover</t>
  </si>
  <si>
    <t>Other</t>
  </si>
  <si>
    <t>Pilings</t>
  </si>
  <si>
    <t>Retaining Wall</t>
  </si>
  <si>
    <t>Rip Rap</t>
  </si>
  <si>
    <t>Seawall</t>
  </si>
  <si>
    <t>Wetland Boardwalk</t>
  </si>
  <si>
    <t># Structures - Unit-Based Fee</t>
  </si>
  <si>
    <r>
      <t xml:space="preserve">Review Fees </t>
    </r>
    <r>
      <rPr>
        <i/>
        <sz val="16"/>
        <color theme="0"/>
        <rFont val="Arial Nova"/>
        <family val="2"/>
      </rPr>
      <t>(Note: The higher of each will apply)</t>
    </r>
  </si>
  <si>
    <t># Structures - Flat Fee</t>
  </si>
  <si>
    <r>
      <t xml:space="preserve">Complete the Below Inspection Table </t>
    </r>
    <r>
      <rPr>
        <i/>
        <sz val="18"/>
        <color theme="0"/>
        <rFont val="Arial Nova"/>
        <family val="2"/>
      </rPr>
      <t>(if applicable)</t>
    </r>
  </si>
  <si>
    <t>Inspection Code</t>
  </si>
  <si>
    <t>Inspection Description</t>
  </si>
  <si>
    <t># of Structures</t>
  </si>
  <si>
    <t>Required Inspections</t>
  </si>
  <si>
    <t>Base Fee / Additional Structure Fee</t>
  </si>
  <si>
    <t>Total</t>
  </si>
  <si>
    <t>Foundation/Footing</t>
  </si>
  <si>
    <t>$50 / $25</t>
  </si>
  <si>
    <t>Floor</t>
  </si>
  <si>
    <t>Frame</t>
  </si>
  <si>
    <t>Sheathing/Engineering</t>
  </si>
  <si>
    <t>DSH Final</t>
  </si>
  <si>
    <t>Temporary Underground Elec</t>
  </si>
  <si>
    <t>$50 / $0</t>
  </si>
  <si>
    <t>Temporary Overhead Elec</t>
  </si>
  <si>
    <t>Rough Electric</t>
  </si>
  <si>
    <t>Electric Final</t>
  </si>
  <si>
    <t>Plumbing Final</t>
  </si>
  <si>
    <t>Roof Dry-In</t>
  </si>
  <si>
    <t>Roof In-Process (Tile Roof)</t>
  </si>
  <si>
    <t>Final Roof</t>
  </si>
  <si>
    <t>Fire Final (Burnt Store Only)</t>
  </si>
  <si>
    <t>Development Services Insp</t>
  </si>
  <si>
    <t>Total Inspection Fees</t>
  </si>
  <si>
    <t>Fee Description</t>
  </si>
  <si>
    <t>Comments</t>
  </si>
  <si>
    <t>Application Fee</t>
  </si>
  <si>
    <t>Always required</t>
  </si>
  <si>
    <t>Technology Fee</t>
  </si>
  <si>
    <t>Plan Review Fee</t>
  </si>
  <si>
    <t>Required for Boathouses and Commercial/Multi-Family Types</t>
  </si>
  <si>
    <t>Regulatory Review Fee</t>
  </si>
  <si>
    <t>Inspection Fees</t>
  </si>
  <si>
    <t>Operational Support Fee</t>
  </si>
  <si>
    <t>Note: Currently at 0%</t>
  </si>
  <si>
    <t>Admin Fee</t>
  </si>
  <si>
    <t>Radon Fee</t>
  </si>
  <si>
    <t>Total Estimated Fees</t>
  </si>
  <si>
    <r>
      <t xml:space="preserve">Permit Fee Calculator Disclaimer: </t>
    </r>
    <r>
      <rPr>
        <i/>
        <sz val="14"/>
        <color theme="1"/>
        <rFont val="Arial Nova"/>
        <family val="2"/>
      </rPr>
      <t>This tool is provided for convenience only and is intended to offer a general estimate based on the information entered. Final fees will be calculated and assessed in accordance with the current External Fee Manual, regardless of any errors, omissions, or incorrect inputs in this tool. Estimates may vary depending on the accuracy and completeness of the information provided by the user. For official fee determinations, please refer to the applicable fee manual or consult with staff.</t>
    </r>
  </si>
  <si>
    <t>comm_res</t>
  </si>
  <si>
    <t>yes_no</t>
  </si>
  <si>
    <t>1 &amp; 2 Family</t>
  </si>
  <si>
    <t>Multi-Family Residential</t>
  </si>
  <si>
    <r>
      <rPr>
        <b/>
        <sz val="14"/>
        <rFont val="Arial Nova"/>
        <family val="2"/>
      </rPr>
      <t xml:space="preserve">Instructions: </t>
    </r>
    <r>
      <rPr>
        <sz val="14"/>
        <rFont val="Arial Nova"/>
        <family val="2"/>
      </rPr>
      <t xml:space="preserve">Please make your selections in the following order for fees to calculate correctly: </t>
    </r>
    <r>
      <rPr>
        <b/>
        <sz val="14"/>
        <rFont val="Arial Nova"/>
        <family val="2"/>
      </rPr>
      <t>Type of Use &gt; Type of Permit &gt; MEPs &gt; Inspection Table</t>
    </r>
    <r>
      <rPr>
        <i/>
        <sz val="16"/>
        <rFont val="Arial Nova"/>
        <family val="2"/>
      </rPr>
      <t xml:space="preserve">
</t>
    </r>
    <r>
      <rPr>
        <b/>
        <i/>
        <sz val="14"/>
        <color rgb="FFC00000"/>
        <rFont val="Arial Nova"/>
        <family val="2"/>
      </rPr>
      <t>Important Note:</t>
    </r>
    <r>
      <rPr>
        <i/>
        <sz val="14"/>
        <rFont val="Arial Nova"/>
        <family val="2"/>
      </rPr>
      <t xml:space="preserve"> Review and Inspection Fees will not appear until all applicable fields are completed.</t>
    </r>
  </si>
  <si>
    <t>Fishing Pier\
Observation Deck</t>
  </si>
  <si>
    <t>Click Here to be routed to Building Permit Fee Schedule website</t>
  </si>
  <si>
    <t>Always required; Confirm you completed all required fields.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</si>
</sst>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44" formatCode="_(&quot;$&quot;* #,##0.00_);_(&quot;$&quot;* \(#,##0.00\);_(&quot;$&quot;* &quot;-&quot;??_);_(@_)"/>
  </numFmts>
  <fonts count="30" x14ac:knownFonts="1">
    <font>
      <sz val="11"/>
      <color theme="1"/>
      <name val="Aptos Narrow"/>
      <family val="2"/>
      <scheme val="minor"/>
    </font>
    <font>
      <sz val="11"/>
      <color theme="1"/>
      <name val="Aptos Narrow"/>
      <family val="2"/>
      <scheme val="minor"/>
    </font>
    <font>
      <sz val="11"/>
      <color theme="1"/>
      <name val="Arial Nova"/>
      <family val="2"/>
    </font>
    <font>
      <b/>
      <sz val="11"/>
      <color theme="0"/>
      <name val="Aptos Narrow"/>
      <family val="2"/>
      <scheme val="minor"/>
    </font>
    <font>
      <sz val="9"/>
      <color indexed="81"/>
      <name val="Tahoma"/>
      <family val="2"/>
    </font>
    <font>
      <i/>
      <sz val="11"/>
      <color theme="1"/>
      <name val="Aptos Narrow"/>
      <family val="2"/>
      <scheme val="minor"/>
    </font>
    <font>
      <b/>
      <sz val="16"/>
      <color theme="4"/>
      <name val="Aptos Narrow"/>
      <family val="2"/>
      <scheme val="minor"/>
    </font>
    <font>
      <b/>
      <sz val="16"/>
      <color theme="0"/>
      <name val="Aptos Narrow"/>
      <family val="2"/>
      <scheme val="minor"/>
    </font>
    <font>
      <b/>
      <sz val="14"/>
      <color theme="1"/>
      <name val="Arial Nova"/>
      <family val="2"/>
    </font>
    <font>
      <b/>
      <sz val="16"/>
      <color theme="0"/>
      <name val="Arial Nova"/>
      <family val="2"/>
    </font>
    <font>
      <sz val="16"/>
      <color theme="1"/>
      <name val="Arial Nova"/>
      <family val="2"/>
    </font>
    <font>
      <i/>
      <sz val="16"/>
      <color theme="0"/>
      <name val="Arial Nova"/>
      <family val="2"/>
    </font>
    <font>
      <sz val="18"/>
      <color theme="1"/>
      <name val="Arial Nova"/>
      <family val="2"/>
    </font>
    <font>
      <b/>
      <sz val="28"/>
      <color theme="0"/>
      <name val="Arial Nova"/>
      <family val="2"/>
    </font>
    <font>
      <i/>
      <sz val="16"/>
      <name val="Arial Nova"/>
      <family val="2"/>
    </font>
    <font>
      <b/>
      <i/>
      <sz val="14"/>
      <color theme="1"/>
      <name val="Arial Nova"/>
      <family val="2"/>
    </font>
    <font>
      <i/>
      <sz val="16"/>
      <color theme="1"/>
      <name val="Arial Nova"/>
      <family val="2"/>
    </font>
    <font>
      <b/>
      <sz val="18"/>
      <color theme="0"/>
      <name val="Arial Nova"/>
      <family val="2"/>
    </font>
    <font>
      <i/>
      <sz val="18"/>
      <color theme="0"/>
      <name val="Arial Nova"/>
      <family val="2"/>
    </font>
    <font>
      <b/>
      <sz val="13.5"/>
      <color theme="1"/>
      <name val="Aptos Narrow"/>
      <family val="2"/>
      <scheme val="minor"/>
    </font>
    <font>
      <i/>
      <sz val="14"/>
      <color theme="1"/>
      <name val="Arial Nova"/>
      <family val="2"/>
    </font>
    <font>
      <b/>
      <sz val="11"/>
      <color indexed="81"/>
      <name val="Tahoma"/>
      <family val="2"/>
    </font>
    <font>
      <sz val="18"/>
      <color theme="0" tint="-0.499984740745262"/>
      <name val="Arial Nova"/>
      <family val="2"/>
    </font>
    <font>
      <b/>
      <sz val="14"/>
      <name val="Arial Nova"/>
      <family val="2"/>
    </font>
    <font>
      <sz val="14"/>
      <name val="Arial Nova"/>
      <family val="2"/>
    </font>
    <font>
      <b/>
      <i/>
      <sz val="14"/>
      <color rgb="FFC00000"/>
      <name val="Arial Nova"/>
      <family val="2"/>
    </font>
    <font>
      <i/>
      <sz val="14"/>
      <name val="Arial Nova"/>
      <family val="2"/>
    </font>
    <font>
      <u/>
      <sz val="11"/>
      <color theme="10"/>
      <name val="Aptos Narrow"/>
      <family val="2"/>
      <scheme val="minor"/>
    </font>
    <font>
      <sz val="13"/>
      <color theme="1"/>
      <name val="Arial Nova"/>
      <family val="2"/>
    </font>
    <font>
      <b/>
      <u/>
      <sz val="16"/>
      <color theme="0"/>
      <name val="Arial Nova"/>
      <family val="2"/>
    </font>
  </fonts>
  <fills count="5">
    <fill>
      <patternFill patternType="none"/>
    </fill>
    <fill>
      <patternFill patternType="gray125"/>
    </fill>
    <fill>
      <patternFill patternType="solid">
        <fgColor theme="4"/>
        <bgColor indexed="64"/>
      </patternFill>
    </fill>
    <fill>
      <patternFill patternType="solid">
        <fgColor theme="0" tint="-0.14999847407452621"/>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44" fontId="1" fillId="0" borderId="0" applyFont="0" applyFill="0" applyBorder="0" applyAlignment="0" applyProtection="0"/>
    <xf numFmtId="0" fontId="27" fillId="0" borderId="0" applyNumberFormat="0" applyFill="0" applyBorder="0" applyAlignment="0" applyProtection="0"/>
  </cellStyleXfs>
  <cellXfs count="50">
    <xf numFmtId="0" fontId="0" fillId="0" borderId="0" xfId="0"/>
    <xf numFmtId="0" fontId="2" fillId="0" borderId="0" xfId="0" applyFont="1"/>
    <xf numFmtId="0" fontId="6" fillId="0" borderId="0" xfId="0" applyFont="1" applyAlignment="1">
      <alignment horizontal="center"/>
    </xf>
    <xf numFmtId="0" fontId="7" fillId="0" borderId="0" xfId="0" applyFont="1"/>
    <xf numFmtId="44" fontId="0" fillId="0" borderId="0" xfId="0" applyNumberFormat="1"/>
    <xf numFmtId="0" fontId="5" fillId="0" borderId="0" xfId="0" applyFont="1"/>
    <xf numFmtId="0" fontId="10" fillId="0" borderId="0" xfId="0" applyFont="1"/>
    <xf numFmtId="44" fontId="10" fillId="0" borderId="0" xfId="1" applyFont="1"/>
    <xf numFmtId="0" fontId="9" fillId="2" borderId="2" xfId="0" applyFont="1" applyFill="1" applyBorder="1" applyAlignment="1">
      <alignment horizontal="center"/>
    </xf>
    <xf numFmtId="0" fontId="10" fillId="0" borderId="1" xfId="0" applyFont="1" applyBorder="1"/>
    <xf numFmtId="0" fontId="9" fillId="2" borderId="2" xfId="0" applyFont="1" applyFill="1" applyBorder="1"/>
    <xf numFmtId="0" fontId="9" fillId="2" borderId="3" xfId="0" applyFont="1" applyFill="1" applyBorder="1"/>
    <xf numFmtId="44" fontId="9" fillId="2" borderId="1" xfId="1" applyFont="1" applyFill="1" applyBorder="1" applyAlignment="1">
      <alignment vertical="center" wrapText="1"/>
    </xf>
    <xf numFmtId="44" fontId="10" fillId="0" borderId="1" xfId="1" applyFont="1" applyBorder="1"/>
    <xf numFmtId="0" fontId="9" fillId="2" borderId="5" xfId="0" applyFont="1" applyFill="1" applyBorder="1"/>
    <xf numFmtId="44" fontId="9" fillId="2" borderId="5" xfId="0" applyNumberFormat="1" applyFont="1" applyFill="1" applyBorder="1"/>
    <xf numFmtId="0" fontId="12" fillId="0" borderId="1" xfId="0" applyFont="1" applyBorder="1" applyAlignment="1">
      <alignment vertical="center"/>
    </xf>
    <xf numFmtId="44" fontId="12" fillId="0" borderId="1" xfId="1" applyFont="1" applyBorder="1" applyAlignment="1" applyProtection="1">
      <alignment horizontal="center" vertical="center"/>
      <protection locked="0"/>
    </xf>
    <xf numFmtId="0" fontId="12" fillId="0" borderId="1" xfId="0" applyFont="1" applyBorder="1"/>
    <xf numFmtId="0" fontId="10" fillId="0" borderId="1" xfId="0" applyFont="1" applyBorder="1" applyAlignment="1" applyProtection="1">
      <alignment vertical="center"/>
      <protection locked="0"/>
      <extLst>
        <ext xmlns:xfpb="http://schemas.microsoft.com/office/spreadsheetml/2022/featurepropertybag" uri="{C7286773-470A-42A8-94C5-96B5CB345126}">
          <xfpb:xfComplement i="0"/>
        </ext>
      </extLst>
    </xf>
    <xf numFmtId="44" fontId="12" fillId="0" borderId="1" xfId="1" applyFont="1" applyBorder="1" applyAlignment="1">
      <alignment horizontal="center"/>
    </xf>
    <xf numFmtId="0" fontId="12" fillId="0" borderId="1" xfId="0" applyFont="1" applyBorder="1" applyAlignment="1">
      <alignment horizontal="center"/>
    </xf>
    <xf numFmtId="0" fontId="12" fillId="0" borderId="1" xfId="0" applyFont="1" applyBorder="1" applyAlignment="1">
      <alignment horizontal="left" vertical="center" wrapText="1" indent="1"/>
    </xf>
    <xf numFmtId="0" fontId="12" fillId="0" borderId="1" xfId="0" applyFont="1" applyBorder="1" applyAlignment="1" applyProtection="1">
      <alignment horizontal="center" vertical="center" wrapText="1"/>
      <protection locked="0"/>
    </xf>
    <xf numFmtId="0" fontId="12" fillId="0" borderId="1" xfId="0" applyFont="1" applyBorder="1" applyAlignment="1">
      <alignment horizontal="center" vertical="center" wrapText="1"/>
    </xf>
    <xf numFmtId="6" fontId="12" fillId="0" borderId="1" xfId="0" applyNumberFormat="1" applyFont="1" applyBorder="1" applyAlignment="1">
      <alignment horizontal="left" vertical="center" wrapText="1" indent="1"/>
    </xf>
    <xf numFmtId="44" fontId="12" fillId="0" borderId="1" xfId="1" applyFont="1" applyBorder="1" applyAlignment="1">
      <alignment vertical="center" wrapText="1"/>
    </xf>
    <xf numFmtId="0" fontId="12" fillId="0" borderId="1" xfId="0" applyFont="1" applyBorder="1" applyAlignment="1" applyProtection="1">
      <alignment horizontal="center"/>
      <protection locked="0"/>
    </xf>
    <xf numFmtId="0" fontId="3" fillId="2" borderId="0" xfId="0" applyFont="1" applyFill="1"/>
    <xf numFmtId="0" fontId="19" fillId="0" borderId="0" xfId="0" applyFont="1" applyAlignment="1">
      <alignment vertical="center" wrapText="1"/>
    </xf>
    <xf numFmtId="44" fontId="22" fillId="3" borderId="1" xfId="1" applyFont="1" applyFill="1" applyBorder="1" applyAlignment="1" applyProtection="1">
      <alignment horizontal="center" vertical="center"/>
    </xf>
    <xf numFmtId="0" fontId="9" fillId="2" borderId="1" xfId="0" applyFont="1" applyFill="1" applyBorder="1" applyAlignment="1">
      <alignment horizontal="center"/>
    </xf>
    <xf numFmtId="0" fontId="9" fillId="2" borderId="1" xfId="0" applyFont="1" applyFill="1" applyBorder="1" applyAlignment="1">
      <alignment horizontal="center" vertical="center" wrapText="1"/>
    </xf>
    <xf numFmtId="0" fontId="12" fillId="0" borderId="1" xfId="0" applyFont="1" applyBorder="1" applyAlignment="1">
      <alignment wrapText="1"/>
    </xf>
    <xf numFmtId="0" fontId="28" fillId="0" borderId="2" xfId="0" applyFont="1" applyBorder="1" applyAlignment="1">
      <alignment horizontal="justify" vertical="center" wrapText="1"/>
    </xf>
    <xf numFmtId="0" fontId="28" fillId="0" borderId="2" xfId="0" applyFont="1" applyBorder="1" applyAlignment="1">
      <alignment vertical="center" wrapText="1"/>
    </xf>
    <xf numFmtId="0" fontId="16" fillId="0" borderId="1" xfId="0" applyFont="1" applyBorder="1" applyAlignment="1">
      <alignment horizontal="left" indent="2"/>
    </xf>
    <xf numFmtId="0" fontId="17" fillId="2" borderId="4" xfId="0" applyFont="1" applyFill="1" applyBorder="1" applyAlignment="1">
      <alignment horizontal="center"/>
    </xf>
    <xf numFmtId="0" fontId="8" fillId="0" borderId="0" xfId="0" applyFont="1" applyAlignment="1">
      <alignment horizontal="justify" vertical="center" wrapText="1"/>
    </xf>
    <xf numFmtId="0" fontId="9" fillId="2" borderId="1" xfId="0" applyFont="1" applyFill="1" applyBorder="1" applyAlignment="1">
      <alignment horizontal="center"/>
    </xf>
    <xf numFmtId="0" fontId="29" fillId="2" borderId="6" xfId="2" applyFont="1" applyFill="1" applyBorder="1" applyAlignment="1" applyProtection="1">
      <alignment horizontal="center"/>
      <protection locked="0"/>
    </xf>
    <xf numFmtId="0" fontId="29" fillId="2" borderId="7" xfId="2" applyFont="1" applyFill="1" applyBorder="1" applyAlignment="1" applyProtection="1">
      <alignment horizontal="center"/>
      <protection locked="0"/>
    </xf>
    <xf numFmtId="0" fontId="15" fillId="0" borderId="1" xfId="0" applyFont="1" applyBorder="1" applyAlignment="1">
      <alignment horizontal="left" vertical="center" wrapText="1" indent="1"/>
    </xf>
    <xf numFmtId="0" fontId="14" fillId="4"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3"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44" fontId="9" fillId="2" borderId="1" xfId="1" applyFont="1" applyFill="1" applyBorder="1" applyAlignment="1">
      <alignment horizontal="center"/>
    </xf>
    <xf numFmtId="0" fontId="9" fillId="2" borderId="1" xfId="0" applyFont="1" applyFill="1" applyBorder="1" applyAlignment="1">
      <alignment horizontal="left"/>
    </xf>
    <xf numFmtId="0" fontId="0" fillId="0" borderId="0" xfId="0" applyAlignment="1">
      <alignment horizontal="center"/>
    </xf>
  </cellXfs>
  <cellStyles count="3">
    <cellStyle name="Currency" xfId="1" builtinId="4"/>
    <cellStyle name="Hyperlink" xfId="2" builtinId="8"/>
    <cellStyle name="Normal" xfId="0" builtinId="0"/>
  </cellStyles>
  <dxfs count="9">
    <dxf>
      <font>
        <b/>
        <i val="0"/>
        <color theme="5" tint="-0.24994659260841701"/>
      </font>
      <fill>
        <patternFill>
          <bgColor theme="5" tint="0.59996337778862885"/>
        </patternFill>
      </fill>
    </dxf>
    <dxf>
      <font>
        <b/>
        <i val="0"/>
        <color theme="5" tint="-0.24994659260841701"/>
      </font>
      <fill>
        <patternFill>
          <bgColor theme="5" tint="0.59996337778862885"/>
        </patternFill>
      </fill>
    </dxf>
    <dxf>
      <font>
        <color theme="5" tint="-0.499984740745262"/>
      </font>
      <fill>
        <patternFill>
          <bgColor rgb="FFFFEB9C"/>
        </patternFill>
      </fill>
    </dxf>
    <dxf>
      <font>
        <b/>
        <i val="0"/>
        <color theme="5" tint="-0.24994659260841701"/>
      </font>
      <fill>
        <patternFill>
          <bgColor theme="5" tint="0.59996337778862885"/>
        </patternFill>
      </fill>
    </dxf>
    <dxf>
      <fill>
        <patternFill>
          <bgColor theme="6" tint="0.79998168889431442"/>
        </patternFill>
      </fill>
    </dxf>
    <dxf>
      <fill>
        <patternFill>
          <bgColor theme="6" tint="0.79998168889431442"/>
        </patternFill>
      </fill>
    </dxf>
    <dxf>
      <font>
        <b/>
        <i val="0"/>
        <color theme="5" tint="-0.24994659260841701"/>
      </font>
      <fill>
        <patternFill>
          <bgColor theme="5" tint="0.59996337778862885"/>
        </patternFill>
      </fill>
    </dxf>
    <dxf>
      <font>
        <color rgb="FF006100"/>
      </font>
      <fill>
        <patternFill>
          <bgColor rgb="FFC6EFCE"/>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37846</xdr:rowOff>
    </xdr:from>
    <xdr:to>
      <xdr:col>0</xdr:col>
      <xdr:colOff>1557618</xdr:colOff>
      <xdr:row>0</xdr:row>
      <xdr:rowOff>602600</xdr:rowOff>
    </xdr:to>
    <xdr:pic>
      <xdr:nvPicPr>
        <xdr:cNvPr id="3" name="Picture 2">
          <a:extLst>
            <a:ext uri="{FF2B5EF4-FFF2-40B4-BE49-F238E27FC236}">
              <a16:creationId xmlns:a16="http://schemas.microsoft.com/office/drawing/2014/main" id="{0A46947F-893D-3D75-5B24-CAEFA36EC3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37846"/>
          <a:ext cx="1519518" cy="564754"/>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leegov.com/dcd/fees/bldpermitfeeschedul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955C-D8B8-4B9A-BAE0-7A2C37E7BACF}">
  <sheetPr>
    <tabColor theme="9"/>
    <pageSetUpPr fitToPage="1"/>
  </sheetPr>
  <dimension ref="A1:G53"/>
  <sheetViews>
    <sheetView showGridLines="0" tabSelected="1" zoomScale="85" zoomScaleNormal="85" workbookViewId="0">
      <selection activeCell="B12" sqref="B12"/>
    </sheetView>
  </sheetViews>
  <sheetFormatPr defaultColWidth="9.28515625" defaultRowHeight="15" x14ac:dyDescent="0.25"/>
  <cols>
    <col min="1" max="1" width="37.42578125" customWidth="1"/>
    <col min="2" max="2" width="46.140625" customWidth="1"/>
    <col min="3" max="3" width="25.5703125" bestFit="1" customWidth="1"/>
    <col min="4" max="4" width="74.28515625" customWidth="1"/>
    <col min="5" max="5" width="19.42578125" bestFit="1" customWidth="1"/>
    <col min="6" max="6" width="21.28515625" customWidth="1"/>
    <col min="7" max="7" width="17" customWidth="1"/>
  </cols>
  <sheetData>
    <row r="1" spans="1:7" ht="49.5" customHeight="1" x14ac:dyDescent="0.35">
      <c r="A1" s="45" t="s">
        <v>0</v>
      </c>
      <c r="B1" s="45"/>
      <c r="C1" s="45"/>
      <c r="D1" s="45"/>
      <c r="E1" s="45"/>
      <c r="F1" s="45"/>
      <c r="G1" s="3"/>
    </row>
    <row r="2" spans="1:7" ht="36.75" customHeight="1" x14ac:dyDescent="0.35">
      <c r="A2" s="43" t="s">
        <v>74</v>
      </c>
      <c r="B2" s="44"/>
      <c r="C2" s="44"/>
      <c r="D2" s="44"/>
      <c r="E2" s="44"/>
      <c r="F2" s="44"/>
      <c r="G2" s="2"/>
    </row>
    <row r="3" spans="1:7" ht="20.25" x14ac:dyDescent="0.3">
      <c r="A3" s="31" t="s">
        <v>1</v>
      </c>
      <c r="B3" s="31" t="s">
        <v>2</v>
      </c>
      <c r="C3" s="39" t="s">
        <v>3</v>
      </c>
      <c r="D3" s="39"/>
      <c r="E3" s="39"/>
      <c r="F3" s="39"/>
    </row>
    <row r="4" spans="1:7" ht="24.95" customHeight="1" x14ac:dyDescent="0.25">
      <c r="A4" s="16" t="s">
        <v>4</v>
      </c>
      <c r="B4" s="17"/>
      <c r="C4" s="42" t="str">
        <f>IF(B4&lt;&gt;"","Complete Type of Permit Section Below, INCLUDING With MEPs","")</f>
        <v/>
      </c>
      <c r="D4" s="42"/>
      <c r="E4" s="42"/>
      <c r="F4" s="42"/>
    </row>
    <row r="5" spans="1:7" ht="15" customHeight="1" x14ac:dyDescent="0.3">
      <c r="A5" s="6"/>
      <c r="B5" s="7"/>
      <c r="C5" s="6"/>
      <c r="D5" s="6"/>
      <c r="E5" s="6"/>
      <c r="F5" s="6"/>
    </row>
    <row r="6" spans="1:7" ht="20.25" x14ac:dyDescent="0.3">
      <c r="A6" s="31" t="s">
        <v>6</v>
      </c>
      <c r="B6" s="31" t="s">
        <v>7</v>
      </c>
      <c r="C6" s="31" t="s">
        <v>8</v>
      </c>
      <c r="D6" s="8" t="s">
        <v>3</v>
      </c>
      <c r="E6" s="31" t="s">
        <v>9</v>
      </c>
      <c r="F6" s="31" t="s">
        <v>10</v>
      </c>
    </row>
    <row r="7" spans="1:7" ht="33" customHeight="1" x14ac:dyDescent="0.3">
      <c r="A7" s="18" t="s">
        <v>11</v>
      </c>
      <c r="B7" s="19" t="b">
        <v>0</v>
      </c>
      <c r="C7" s="17"/>
      <c r="D7" s="35" t="str">
        <f>IF(B7=TRUE,"Complete MEPs &amp; Include # of Structures in Inspection Table Below","")</f>
        <v/>
      </c>
      <c r="E7" s="20" cm="1">
        <f t="array" ref="E7">IFERROR(_xlfn.IFS(AND($B$4&lt;&gt;"",$B$4&lt;&gt;"1 &amp; 2 Family",B7=TRUE,C7="Yes"),100,AND($B$4&lt;&gt;"",$B$4&lt;&gt;"1 &amp; 2 Family",B7=TRUE,C7="No"),75,AND($B$4&lt;&gt;"",$B$4="1 &amp; 2 Family",B7=TRUE),50),0)</f>
        <v>0</v>
      </c>
      <c r="F7" s="20">
        <f>IF(B7=TRUE,35,0)</f>
        <v>0</v>
      </c>
    </row>
    <row r="8" spans="1:7" ht="33" customHeight="1" x14ac:dyDescent="0.3">
      <c r="A8" s="18" t="s">
        <v>12</v>
      </c>
      <c r="B8" s="19" t="b">
        <v>0</v>
      </c>
      <c r="C8" s="17"/>
      <c r="D8" s="35" t="str">
        <f t="shared" ref="D8:D20" si="0">IF(B8=TRUE,"Complete MEPs &amp; Include # of Structures in Inspection Table Below","")</f>
        <v/>
      </c>
      <c r="E8" s="20" cm="1">
        <f t="array" ref="E8">IFERROR(_xlfn.IFS(AND($B$4&lt;&gt;"",$B$4&lt;&gt;"1 &amp; 2 Family",B8=TRUE,C8="Yes"),100,AND($B$4&lt;&gt;"1 &amp; 2 Family",B8=TRUE,C8="No"),75),0)</f>
        <v>0</v>
      </c>
      <c r="F8" s="20">
        <f t="shared" ref="F8:F15" si="1">IF(B8=TRUE,35,0)</f>
        <v>0</v>
      </c>
    </row>
    <row r="9" spans="1:7" ht="33" customHeight="1" x14ac:dyDescent="0.3">
      <c r="A9" s="18" t="s">
        <v>14</v>
      </c>
      <c r="B9" s="19" t="b">
        <v>0</v>
      </c>
      <c r="C9" s="17"/>
      <c r="D9" s="35" t="str">
        <f t="shared" si="0"/>
        <v/>
      </c>
      <c r="E9" s="20" cm="1">
        <f t="array" ref="E9">IFERROR(_xlfn.IFS(AND($B$4&lt;&gt;"",$B$4&lt;&gt;"1 &amp; 2 Family",B9=TRUE,C9="Yes"),100,AND($B$4&lt;&gt;"",$B$4&lt;&gt;"1 &amp; 2 Family",B9=TRUE,C9="No"),75),0)</f>
        <v>0</v>
      </c>
      <c r="F9" s="20">
        <f t="shared" si="1"/>
        <v>0</v>
      </c>
    </row>
    <row r="10" spans="1:7" ht="33" customHeight="1" x14ac:dyDescent="0.3">
      <c r="A10" s="18" t="s">
        <v>16</v>
      </c>
      <c r="B10" s="19" t="b">
        <v>0</v>
      </c>
      <c r="C10" s="17"/>
      <c r="D10" s="35" t="str">
        <f t="shared" si="0"/>
        <v/>
      </c>
      <c r="E10" s="20" cm="1">
        <f t="array" ref="E10">IFERROR(_xlfn.IFS(AND($B$4&lt;&gt;"",$B$4&lt;&gt;"1 &amp; 2 Family",B10=TRUE,C10="Yes"),50,AND($B$4&lt;&gt;"",$B$4&lt;&gt;"1 &amp; 2 Family",B10=TRUE,C10="No"),35),0)</f>
        <v>0</v>
      </c>
      <c r="F10" s="20">
        <f t="shared" si="1"/>
        <v>0</v>
      </c>
    </row>
    <row r="11" spans="1:7" ht="33" customHeight="1" x14ac:dyDescent="0.3">
      <c r="A11" s="18" t="s">
        <v>17</v>
      </c>
      <c r="B11" s="19" t="b">
        <v>0</v>
      </c>
      <c r="C11" s="17"/>
      <c r="D11" s="35" t="str">
        <f t="shared" si="0"/>
        <v/>
      </c>
      <c r="E11" s="20" cm="1">
        <f t="array" ref="E11">IFERROR(_xlfn.IFS(AND($B$4&lt;&gt;"",$B$4&lt;&gt;"1 &amp; 2 Family",B11=TRUE,C11="Yes"),100,AND($B$4&lt;&gt;"",$B$4&lt;&gt;"1 &amp; 2 Family",B11=TRUE,C11="No"),75),0)</f>
        <v>0</v>
      </c>
      <c r="F11" s="20">
        <f t="shared" si="1"/>
        <v>0</v>
      </c>
    </row>
    <row r="12" spans="1:7" ht="69.95" customHeight="1" x14ac:dyDescent="0.3">
      <c r="A12" s="18" t="s">
        <v>18</v>
      </c>
      <c r="B12" s="19" t="b">
        <v>0</v>
      </c>
      <c r="C12" s="30" t="s">
        <v>19</v>
      </c>
      <c r="D12" s="34" t="str">
        <f>IF(B12=TRUE,"DO NOT include in Inspection Table Below; Some improvements are inspected during the same final visit as other shoreline work. The inspection cost is included in a single flat $50 fee, so they are not listed separately in the inspection table.","")</f>
        <v/>
      </c>
      <c r="E12" s="20">
        <f>IF(AND($B$4&lt;&gt;"",$B$4&lt;&gt;"1 &amp; 2 Family",B12=TRUE),75,0)</f>
        <v>0</v>
      </c>
      <c r="F12" s="20">
        <f t="shared" si="1"/>
        <v>0</v>
      </c>
    </row>
    <row r="13" spans="1:7" ht="33" customHeight="1" x14ac:dyDescent="0.3">
      <c r="A13" s="18" t="s">
        <v>20</v>
      </c>
      <c r="B13" s="19" t="b">
        <v>0</v>
      </c>
      <c r="C13" s="17"/>
      <c r="D13" s="35" t="str">
        <f t="shared" si="0"/>
        <v/>
      </c>
      <c r="E13" s="20" cm="1">
        <f t="array" ref="E13">IFERROR(_xlfn.IFS(AND($B$4&lt;&gt;"",$B$4&lt;&gt;"1 &amp; 2 Family",B13=TRUE,C13="Yes"),100,AND($B$4&lt;&gt;"",$B$4&lt;&gt;"1 &amp; 2 Family",B13=TRUE,C13="No"),75),0)</f>
        <v>0</v>
      </c>
      <c r="F13" s="20">
        <f t="shared" si="1"/>
        <v>0</v>
      </c>
    </row>
    <row r="14" spans="1:7" ht="42" customHeight="1" x14ac:dyDescent="0.3">
      <c r="A14" s="33" t="s">
        <v>75</v>
      </c>
      <c r="B14" s="19" t="b">
        <v>0</v>
      </c>
      <c r="C14" s="17"/>
      <c r="D14" s="35" t="str">
        <f t="shared" si="0"/>
        <v/>
      </c>
      <c r="E14" s="20" cm="1">
        <f t="array" ref="E14">IFERROR(_xlfn.IFS(AND($B$4&lt;&gt;"",$B$4&lt;&gt;"1 &amp; 2 Family",B14=TRUE,C14="Yes"),100,AND($B$4&lt;&gt;"",$B$4&lt;&gt;"1 &amp; 2 Family",B14=TRUE,C14="No"),75),0)</f>
        <v>0</v>
      </c>
      <c r="F14" s="20">
        <f t="shared" si="1"/>
        <v>0</v>
      </c>
    </row>
    <row r="15" spans="1:7" ht="33" customHeight="1" x14ac:dyDescent="0.3">
      <c r="A15" s="18" t="s">
        <v>21</v>
      </c>
      <c r="B15" s="19" t="b">
        <v>0</v>
      </c>
      <c r="C15" s="17"/>
      <c r="D15" s="35" t="str">
        <f t="shared" si="0"/>
        <v/>
      </c>
      <c r="E15" s="20" cm="1">
        <f t="array" ref="E15">IFERROR(_xlfn.IFS(AND($B$4&lt;&gt;"",$B$4&lt;&gt;"1 &amp; 2 Family",B15=TRUE,C15="Yes"),100,AND($B$4&lt;&gt;"",$B$4&lt;&gt;"1 &amp; 2 Family",B15=TRUE,C15="No"),75),0)</f>
        <v>0</v>
      </c>
      <c r="F15" s="20">
        <f t="shared" si="1"/>
        <v>0</v>
      </c>
    </row>
    <row r="16" spans="1:7" ht="69.95" customHeight="1" x14ac:dyDescent="0.3">
      <c r="A16" s="18" t="s">
        <v>22</v>
      </c>
      <c r="B16" s="19" t="b">
        <v>0</v>
      </c>
      <c r="C16" s="30" t="s">
        <v>19</v>
      </c>
      <c r="D16" s="34" t="str">
        <f>IF(B16=TRUE,"DO NOT include in Inspection Table Below; Some improvements are inspected during the same final visit as other shoreline work. The inspection cost is included in a single flat $50 fee, so they are not listed separately in the inspection table.","")</f>
        <v/>
      </c>
      <c r="E16" s="20">
        <f>IF(AND($B$4&lt;&gt;"",$B$4&lt;&gt;"1 &amp; 2 Family",B16=TRUE),35,0)</f>
        <v>0</v>
      </c>
      <c r="F16" s="20">
        <f>IF(B16=TRUE,25,0)</f>
        <v>0</v>
      </c>
    </row>
    <row r="17" spans="1:7" ht="87" customHeight="1" x14ac:dyDescent="0.3">
      <c r="A17" s="18" t="s">
        <v>23</v>
      </c>
      <c r="B17" s="19" t="b">
        <v>0</v>
      </c>
      <c r="C17" s="17"/>
      <c r="D17" s="34" t="str" cm="1">
        <f t="array" ref="D17">IFERROR(_xlfn.IFS(AND(B17=TRUE,C17="No"),"DO NOT include in Inspection Table Below; Some improvements are inspected during the same final visit as other shoreline work. The inspection cost is included in a single flat $50 fee, so they are not listed separately in the inspection table.",AND(B17=TRUE,C17="Yes"),_xlfn._LONGTEXT("Separate Permit For Trades; DO NOT include in Inspection Table Below; Some improvements are inspected during the same final visit as other shoreline work. The inspection cost is included in a single flat $50 fee, so they are not listed separately in the i","nspection table."),AND(B17=TRUE,C2=""),"Complete MEPs"),"")</f>
        <v/>
      </c>
      <c r="E17" s="20">
        <f>IF(AND($B$4&lt;&gt;"",$B$4&lt;&gt;"1 &amp; 2 Family",B17=TRUE),50,0)</f>
        <v>0</v>
      </c>
      <c r="F17" s="20">
        <f>IF(B17=TRUE,25,0)</f>
        <v>0</v>
      </c>
    </row>
    <row r="18" spans="1:7" ht="69.95" customHeight="1" x14ac:dyDescent="0.3">
      <c r="A18" s="18" t="s">
        <v>24</v>
      </c>
      <c r="B18" s="19" t="b">
        <v>0</v>
      </c>
      <c r="C18" s="30" t="s">
        <v>19</v>
      </c>
      <c r="D18" s="34" t="str">
        <f>IF(B18=TRUE,"DO NOT include in Inspection Table Below; Some improvements are inspected during the same final visit as other shoreline work. The inspection cost is included in a single flat $50 fee, so they are not listed separately in the inspection table.","")</f>
        <v/>
      </c>
      <c r="E18" s="20">
        <f>IF(AND($B$4&lt;&gt;"",$B$4&lt;&gt;"1 &amp; 2 Family",B18=TRUE),35,0)</f>
        <v>0</v>
      </c>
      <c r="F18" s="20">
        <f>IF(B18=TRUE,25,0)</f>
        <v>0</v>
      </c>
    </row>
    <row r="19" spans="1:7" ht="87" customHeight="1" x14ac:dyDescent="0.3">
      <c r="A19" s="18" t="s">
        <v>25</v>
      </c>
      <c r="B19" s="19" t="b">
        <v>0</v>
      </c>
      <c r="C19" s="17"/>
      <c r="D19" s="34" t="str" cm="1">
        <f t="array" ref="D19">IFERROR(_xlfn.IFS(AND(B19=TRUE,C19="No"),"DO NOT include in Inspection Table Below; Some improvements are inspected during the same final visit as other shoreline work. The inspection cost is included in a single flat $50 fee, so they are not listed separately in the inspection table.",AND(B19=TRUE,C19="Yes"),_xlfn._LONGTEXT("Separate Permit For Trades; DO NOT include in Inspection Table Below; Some improvements are inspected during the same final visit as other shoreline work. The inspection cost is included in a single flat $50 fee, so they are not listed separately in the i","nspection table."),AND(B19=TRUE,C4=""),"Complete MEPs"),"")</f>
        <v/>
      </c>
      <c r="E19" s="20">
        <f>IF(AND($B$4&lt;&gt;"",$B$4&lt;&gt;"1 &amp; 2 Family",B19=TRUE),75,0)</f>
        <v>0</v>
      </c>
      <c r="F19" s="20">
        <f t="shared" ref="F19:F20" si="2">IF(B19=TRUE,35,0)</f>
        <v>0</v>
      </c>
    </row>
    <row r="20" spans="1:7" ht="33" customHeight="1" x14ac:dyDescent="0.3">
      <c r="A20" s="18" t="s">
        <v>26</v>
      </c>
      <c r="B20" s="19" t="b">
        <v>0</v>
      </c>
      <c r="C20" s="17"/>
      <c r="D20" s="35" t="str">
        <f t="shared" si="0"/>
        <v/>
      </c>
      <c r="E20" s="20" cm="1">
        <f t="array" ref="E20">IFERROR(_xlfn.IFS(AND($B$4&lt;&gt;"",$B$4&lt;&gt;"1 &amp; 2 Family",B20=TRUE,C20="Yes"),100,AND($B$4&lt;&gt;"",$B$4&lt;&gt;"1 &amp; 2 Family",B20=TRUE,C20="No"),75),0)</f>
        <v>0</v>
      </c>
      <c r="F20" s="20">
        <f t="shared" si="2"/>
        <v>0</v>
      </c>
    </row>
    <row r="21" spans="1:7" ht="20.25" x14ac:dyDescent="0.3">
      <c r="A21" s="48" t="s">
        <v>27</v>
      </c>
      <c r="B21" s="48"/>
      <c r="C21" s="31">
        <f>COUNTIF(D7:D20,"Complete MEPs &amp; Include # of Structures in Inspection Table Below")</f>
        <v>0</v>
      </c>
      <c r="D21" s="46" t="s">
        <v>28</v>
      </c>
      <c r="E21" s="47">
        <f>MAX(E7:E20)</f>
        <v>0</v>
      </c>
      <c r="F21" s="47">
        <f>MAX(F7:F20)</f>
        <v>0</v>
      </c>
      <c r="G21" s="5"/>
    </row>
    <row r="22" spans="1:7" ht="20.25" x14ac:dyDescent="0.3">
      <c r="A22" s="48" t="s">
        <v>29</v>
      </c>
      <c r="B22" s="48"/>
      <c r="C22" s="31">
        <f>COUNTIF(D7:D20,"*NOT*")</f>
        <v>0</v>
      </c>
      <c r="D22" s="46"/>
      <c r="E22" s="47"/>
      <c r="F22" s="47"/>
    </row>
    <row r="23" spans="1:7" ht="15" customHeight="1" x14ac:dyDescent="0.3">
      <c r="A23" s="6"/>
      <c r="B23" s="7"/>
      <c r="C23" s="6"/>
      <c r="D23" s="6"/>
      <c r="E23" s="6"/>
      <c r="F23" s="6"/>
    </row>
    <row r="24" spans="1:7" ht="22.5" x14ac:dyDescent="0.3">
      <c r="A24" s="37" t="s">
        <v>30</v>
      </c>
      <c r="B24" s="37"/>
      <c r="C24" s="37"/>
      <c r="D24" s="37"/>
      <c r="E24" s="37"/>
      <c r="F24" s="37"/>
    </row>
    <row r="25" spans="1:7" ht="81" x14ac:dyDescent="0.25">
      <c r="A25" s="32" t="s">
        <v>31</v>
      </c>
      <c r="B25" s="32" t="s">
        <v>32</v>
      </c>
      <c r="C25" s="32" t="s">
        <v>33</v>
      </c>
      <c r="D25" s="32" t="s">
        <v>34</v>
      </c>
      <c r="E25" s="32" t="s">
        <v>35</v>
      </c>
      <c r="F25" s="32" t="s">
        <v>36</v>
      </c>
    </row>
    <row r="26" spans="1:7" ht="20.100000000000001" customHeight="1" x14ac:dyDescent="0.3">
      <c r="A26" s="21">
        <v>101</v>
      </c>
      <c r="B26" s="22" t="s">
        <v>37</v>
      </c>
      <c r="C26" s="23"/>
      <c r="D26" s="24">
        <f>C26</f>
        <v>0</v>
      </c>
      <c r="E26" s="25" t="s">
        <v>38</v>
      </c>
      <c r="F26" s="26">
        <f>IF(C26=0,0, (50+(C26-1)*25))</f>
        <v>0</v>
      </c>
    </row>
    <row r="27" spans="1:7" ht="20.100000000000001" customHeight="1" x14ac:dyDescent="0.3">
      <c r="A27" s="21">
        <v>102</v>
      </c>
      <c r="B27" s="22" t="s">
        <v>39</v>
      </c>
      <c r="C27" s="23"/>
      <c r="D27" s="24">
        <f>C27</f>
        <v>0</v>
      </c>
      <c r="E27" s="25" t="s">
        <v>38</v>
      </c>
      <c r="F27" s="26">
        <f>IF(C27=0,0, (50+(C27-1)*25))</f>
        <v>0</v>
      </c>
    </row>
    <row r="28" spans="1:7" ht="20.100000000000001" customHeight="1" x14ac:dyDescent="0.3">
      <c r="A28" s="21">
        <v>105</v>
      </c>
      <c r="B28" s="22" t="s">
        <v>40</v>
      </c>
      <c r="C28" s="23"/>
      <c r="D28" s="24">
        <f>C28</f>
        <v>0</v>
      </c>
      <c r="E28" s="25" t="s">
        <v>38</v>
      </c>
      <c r="F28" s="26">
        <f>IF(C28=0,0, (50+(C28-1)*25))</f>
        <v>0</v>
      </c>
    </row>
    <row r="29" spans="1:7" ht="20.100000000000001" customHeight="1" x14ac:dyDescent="0.3">
      <c r="A29" s="21">
        <v>130</v>
      </c>
      <c r="B29" s="22" t="s">
        <v>41</v>
      </c>
      <c r="C29" s="23"/>
      <c r="D29" s="24">
        <f t="shared" ref="D29:D40" si="3">C29</f>
        <v>0</v>
      </c>
      <c r="E29" s="25" t="s">
        <v>38</v>
      </c>
      <c r="F29" s="26">
        <f t="shared" ref="F29:F37" si="4">IF(C29=0,0, (50+(C29-1)*25))</f>
        <v>0</v>
      </c>
    </row>
    <row r="30" spans="1:7" ht="20.100000000000001" customHeight="1" x14ac:dyDescent="0.3">
      <c r="A30" s="21">
        <v>118</v>
      </c>
      <c r="B30" s="22" t="s">
        <v>42</v>
      </c>
      <c r="C30" s="23"/>
      <c r="D30" s="24">
        <f t="shared" si="3"/>
        <v>0</v>
      </c>
      <c r="E30" s="25" t="s">
        <v>38</v>
      </c>
      <c r="F30" s="26">
        <f t="shared" si="4"/>
        <v>0</v>
      </c>
    </row>
    <row r="31" spans="1:7" ht="20.100000000000001" customHeight="1" x14ac:dyDescent="0.3">
      <c r="A31" s="21">
        <v>302</v>
      </c>
      <c r="B31" s="22" t="s">
        <v>43</v>
      </c>
      <c r="C31" s="23"/>
      <c r="D31" s="24">
        <f t="shared" si="3"/>
        <v>0</v>
      </c>
      <c r="E31" s="25" t="s">
        <v>44</v>
      </c>
      <c r="F31" s="26">
        <f t="shared" ref="F31:F32" si="5">IF(C31=0,0,50)</f>
        <v>0</v>
      </c>
    </row>
    <row r="32" spans="1:7" ht="20.100000000000001" customHeight="1" x14ac:dyDescent="0.3">
      <c r="A32" s="21">
        <v>310</v>
      </c>
      <c r="B32" s="22" t="s">
        <v>45</v>
      </c>
      <c r="C32" s="23"/>
      <c r="D32" s="24">
        <f t="shared" si="3"/>
        <v>0</v>
      </c>
      <c r="E32" s="25" t="s">
        <v>44</v>
      </c>
      <c r="F32" s="26">
        <f t="shared" si="5"/>
        <v>0</v>
      </c>
    </row>
    <row r="33" spans="1:6" ht="20.100000000000001" customHeight="1" x14ac:dyDescent="0.3">
      <c r="A33" s="21">
        <v>304</v>
      </c>
      <c r="B33" s="22" t="s">
        <v>46</v>
      </c>
      <c r="C33" s="23"/>
      <c r="D33" s="24">
        <f t="shared" si="3"/>
        <v>0</v>
      </c>
      <c r="E33" s="25" t="s">
        <v>38</v>
      </c>
      <c r="F33" s="26">
        <f t="shared" si="4"/>
        <v>0</v>
      </c>
    </row>
    <row r="34" spans="1:6" ht="20.100000000000001" customHeight="1" x14ac:dyDescent="0.3">
      <c r="A34" s="21">
        <v>305</v>
      </c>
      <c r="B34" s="22" t="s">
        <v>47</v>
      </c>
      <c r="C34" s="23"/>
      <c r="D34" s="24">
        <f t="shared" si="3"/>
        <v>0</v>
      </c>
      <c r="E34" s="25" t="s">
        <v>38</v>
      </c>
      <c r="F34" s="26">
        <f t="shared" si="4"/>
        <v>0</v>
      </c>
    </row>
    <row r="35" spans="1:6" ht="20.100000000000001" customHeight="1" x14ac:dyDescent="0.3">
      <c r="A35" s="21">
        <v>204</v>
      </c>
      <c r="B35" s="22" t="s">
        <v>48</v>
      </c>
      <c r="C35" s="27"/>
      <c r="D35" s="24">
        <f t="shared" si="3"/>
        <v>0</v>
      </c>
      <c r="E35" s="25" t="s">
        <v>38</v>
      </c>
      <c r="F35" s="26">
        <f t="shared" si="4"/>
        <v>0</v>
      </c>
    </row>
    <row r="36" spans="1:6" ht="20.100000000000001" customHeight="1" x14ac:dyDescent="0.3">
      <c r="A36" s="21">
        <v>501</v>
      </c>
      <c r="B36" s="22" t="s">
        <v>49</v>
      </c>
      <c r="C36" s="27"/>
      <c r="D36" s="24">
        <f t="shared" si="3"/>
        <v>0</v>
      </c>
      <c r="E36" s="25" t="s">
        <v>38</v>
      </c>
      <c r="F36" s="26">
        <f t="shared" si="4"/>
        <v>0</v>
      </c>
    </row>
    <row r="37" spans="1:6" ht="20.100000000000001" customHeight="1" x14ac:dyDescent="0.3">
      <c r="A37" s="21">
        <v>502</v>
      </c>
      <c r="B37" s="22" t="s">
        <v>50</v>
      </c>
      <c r="C37" s="27"/>
      <c r="D37" s="24">
        <f t="shared" si="3"/>
        <v>0</v>
      </c>
      <c r="E37" s="25" t="s">
        <v>38</v>
      </c>
      <c r="F37" s="26">
        <f t="shared" si="4"/>
        <v>0</v>
      </c>
    </row>
    <row r="38" spans="1:6" ht="20.100000000000001" customHeight="1" x14ac:dyDescent="0.3">
      <c r="A38" s="21">
        <v>503</v>
      </c>
      <c r="B38" s="22" t="s">
        <v>51</v>
      </c>
      <c r="C38" s="27"/>
      <c r="D38" s="24">
        <f t="shared" ref="D38:D39" si="6">C38</f>
        <v>0</v>
      </c>
      <c r="E38" s="25" t="s">
        <v>38</v>
      </c>
      <c r="F38" s="26">
        <f t="shared" ref="F38" si="7">IF(C38=0,0, (50+(C38-1)*25))</f>
        <v>0</v>
      </c>
    </row>
    <row r="39" spans="1:6" ht="20.100000000000001" customHeight="1" x14ac:dyDescent="0.3">
      <c r="A39" s="21">
        <v>902</v>
      </c>
      <c r="B39" s="22" t="s">
        <v>52</v>
      </c>
      <c r="C39" s="27"/>
      <c r="D39" s="24">
        <f t="shared" si="6"/>
        <v>0</v>
      </c>
      <c r="E39" s="25" t="s">
        <v>44</v>
      </c>
      <c r="F39" s="26">
        <f>IF(C39=0,0,50)</f>
        <v>0</v>
      </c>
    </row>
    <row r="40" spans="1:6" ht="20.100000000000001" customHeight="1" x14ac:dyDescent="0.3">
      <c r="A40" s="21" t="s">
        <v>19</v>
      </c>
      <c r="B40" s="22" t="s">
        <v>53</v>
      </c>
      <c r="C40" s="27"/>
      <c r="D40" s="24">
        <f t="shared" si="3"/>
        <v>0</v>
      </c>
      <c r="E40" s="25" t="s">
        <v>44</v>
      </c>
      <c r="F40" s="26">
        <f>IF(C40=0,0,50)</f>
        <v>0</v>
      </c>
    </row>
    <row r="41" spans="1:6" ht="20.25" x14ac:dyDescent="0.3">
      <c r="A41" s="10" t="s">
        <v>54</v>
      </c>
      <c r="B41" s="11"/>
      <c r="C41" s="11"/>
      <c r="D41" s="11"/>
      <c r="E41" s="11"/>
      <c r="F41" s="12">
        <f>SUM(F26:F40)</f>
        <v>0</v>
      </c>
    </row>
    <row r="42" spans="1:6" ht="15" customHeight="1" x14ac:dyDescent="0.3">
      <c r="A42" s="1"/>
      <c r="B42" s="6"/>
      <c r="C42" s="6"/>
      <c r="D42" s="6"/>
      <c r="E42" s="6"/>
      <c r="F42" s="6"/>
    </row>
    <row r="43" spans="1:6" ht="20.25" x14ac:dyDescent="0.3">
      <c r="A43" s="31" t="s">
        <v>55</v>
      </c>
      <c r="B43" s="31" t="s">
        <v>36</v>
      </c>
      <c r="C43" s="39" t="s">
        <v>56</v>
      </c>
      <c r="D43" s="39"/>
      <c r="E43" s="6"/>
      <c r="F43" s="6"/>
    </row>
    <row r="44" spans="1:6" ht="20.100000000000001" customHeight="1" x14ac:dyDescent="0.3">
      <c r="A44" s="9" t="s">
        <v>57</v>
      </c>
      <c r="B44" s="13">
        <v>50</v>
      </c>
      <c r="C44" s="36" t="s">
        <v>58</v>
      </c>
      <c r="D44" s="36"/>
      <c r="E44" s="6"/>
      <c r="F44" s="6"/>
    </row>
    <row r="45" spans="1:6" ht="20.100000000000001" customHeight="1" x14ac:dyDescent="0.3">
      <c r="A45" s="9" t="s">
        <v>59</v>
      </c>
      <c r="B45" s="13">
        <v>35</v>
      </c>
      <c r="C45" s="36" t="s">
        <v>58</v>
      </c>
      <c r="D45" s="36"/>
      <c r="E45" s="6"/>
      <c r="F45" s="6"/>
    </row>
    <row r="46" spans="1:6" ht="20.100000000000001" customHeight="1" x14ac:dyDescent="0.3">
      <c r="A46" s="9" t="s">
        <v>60</v>
      </c>
      <c r="B46" s="13">
        <f>E21</f>
        <v>0</v>
      </c>
      <c r="C46" s="36" t="s">
        <v>61</v>
      </c>
      <c r="D46" s="36"/>
      <c r="E46" s="6"/>
      <c r="F46" s="6"/>
    </row>
    <row r="47" spans="1:6" ht="20.100000000000001" customHeight="1" x14ac:dyDescent="0.3">
      <c r="A47" s="9" t="s">
        <v>62</v>
      </c>
      <c r="B47" s="13">
        <f>F21</f>
        <v>0</v>
      </c>
      <c r="C47" s="36" t="s">
        <v>58</v>
      </c>
      <c r="D47" s="36"/>
      <c r="E47" s="6"/>
      <c r="F47" s="6"/>
    </row>
    <row r="48" spans="1:6" ht="20.100000000000001" customHeight="1" x14ac:dyDescent="0.3">
      <c r="A48" s="9" t="s">
        <v>63</v>
      </c>
      <c r="B48" s="13">
        <f>IF(AND(C21=0,F41=0),50,F41)</f>
        <v>50</v>
      </c>
      <c r="C48" s="36" t="s">
        <v>77</v>
      </c>
      <c r="D48" s="36"/>
      <c r="E48" s="6"/>
      <c r="F48" s="6"/>
    </row>
    <row r="49" spans="1:7" ht="20.100000000000001" customHeight="1" x14ac:dyDescent="0.3">
      <c r="A49" s="9" t="s">
        <v>64</v>
      </c>
      <c r="B49" s="13">
        <v>0</v>
      </c>
      <c r="C49" s="36" t="s">
        <v>65</v>
      </c>
      <c r="D49" s="36"/>
      <c r="E49" s="6"/>
      <c r="F49" s="6"/>
    </row>
    <row r="50" spans="1:7" ht="20.100000000000001" customHeight="1" x14ac:dyDescent="0.3">
      <c r="A50" s="9" t="s">
        <v>66</v>
      </c>
      <c r="B50" s="13">
        <f>IF(SUM(B46,B48)*0.015&lt;2,2,SUM(B46,B48)*0.015)</f>
        <v>2</v>
      </c>
      <c r="C50" s="36" t="s">
        <v>58</v>
      </c>
      <c r="D50" s="36"/>
      <c r="E50" s="6"/>
      <c r="F50" s="6"/>
    </row>
    <row r="51" spans="1:7" ht="20.100000000000001" customHeight="1" x14ac:dyDescent="0.3">
      <c r="A51" s="9" t="s">
        <v>67</v>
      </c>
      <c r="B51" s="13">
        <f>IF(SUM(B46,B48)*0.01&lt;2,2,SUM(B46,B48)*0.01)</f>
        <v>2</v>
      </c>
      <c r="C51" s="36" t="s">
        <v>58</v>
      </c>
      <c r="D51" s="36"/>
      <c r="E51" s="6"/>
      <c r="F51" s="6"/>
    </row>
    <row r="52" spans="1:7" ht="26.25" customHeight="1" x14ac:dyDescent="0.3">
      <c r="A52" s="14" t="s">
        <v>68</v>
      </c>
      <c r="B52" s="15">
        <f>SUM(B44:B51)</f>
        <v>139</v>
      </c>
      <c r="C52" s="40" t="s">
        <v>76</v>
      </c>
      <c r="D52" s="41"/>
      <c r="E52" s="6"/>
      <c r="F52" s="6"/>
    </row>
    <row r="53" spans="1:7" ht="58.5" customHeight="1" x14ac:dyDescent="0.25">
      <c r="A53" s="38" t="s">
        <v>69</v>
      </c>
      <c r="B53" s="38"/>
      <c r="C53" s="38"/>
      <c r="D53" s="38"/>
      <c r="E53" s="38"/>
      <c r="F53" s="38"/>
      <c r="G53" s="29"/>
    </row>
  </sheetData>
  <sheetProtection algorithmName="SHA-512" hashValue="E63r0co9wHo3raxrSqNFY9liC4veRpg+ZEFQ2sbeSIXUNHEIdEEL5vzc7i9EvJ3Wc5l26ochJvgCwccOYY7N3w==" saltValue="95OjiI073wG4owHeoEQefQ==" spinCount="100000" sheet="1" selectLockedCells="1"/>
  <mergeCells count="21">
    <mergeCell ref="C4:F4"/>
    <mergeCell ref="C3:F3"/>
    <mergeCell ref="A2:F2"/>
    <mergeCell ref="A1:F1"/>
    <mergeCell ref="D21:D22"/>
    <mergeCell ref="E21:E22"/>
    <mergeCell ref="F21:F22"/>
    <mergeCell ref="A21:B21"/>
    <mergeCell ref="A22:B22"/>
    <mergeCell ref="C46:D46"/>
    <mergeCell ref="C45:D45"/>
    <mergeCell ref="C44:D44"/>
    <mergeCell ref="A24:F24"/>
    <mergeCell ref="A53:F53"/>
    <mergeCell ref="C43:D43"/>
    <mergeCell ref="C51:D51"/>
    <mergeCell ref="C50:D50"/>
    <mergeCell ref="C49:D49"/>
    <mergeCell ref="C48:D48"/>
    <mergeCell ref="C47:D47"/>
    <mergeCell ref="C52:D52"/>
  </mergeCells>
  <conditionalFormatting sqref="B4">
    <cfRule type="containsBlanks" dxfId="8" priority="14">
      <formula>LEN(TRIM(B4))=0</formula>
    </cfRule>
  </conditionalFormatting>
  <conditionalFormatting sqref="B7:B20">
    <cfRule type="cellIs" dxfId="7" priority="3" operator="equal">
      <formula>FALSE</formula>
    </cfRule>
  </conditionalFormatting>
  <conditionalFormatting sqref="C4">
    <cfRule type="containsText" dxfId="6" priority="8" operator="containsText" text="complete">
      <formula>NOT(ISERROR(SEARCH("complete",C4)))</formula>
    </cfRule>
  </conditionalFormatting>
  <conditionalFormatting sqref="C7:C20">
    <cfRule type="containsBlanks" dxfId="5" priority="13">
      <formula>LEN(TRIM(C7))=0</formula>
    </cfRule>
  </conditionalFormatting>
  <conditionalFormatting sqref="C26:C40">
    <cfRule type="containsBlanks" dxfId="4" priority="15">
      <formula>LEN(TRIM(C26))=0</formula>
    </cfRule>
  </conditionalFormatting>
  <conditionalFormatting sqref="D7:D20">
    <cfRule type="beginsWith" dxfId="3" priority="7" operator="beginsWith" text="Complete MEPs &amp;">
      <formula>LEFT(D7,LEN("Complete MEPs &amp;"))="Complete MEPs &amp;"</formula>
    </cfRule>
    <cfRule type="containsText" dxfId="2" priority="10" operator="containsText" text="NOT">
      <formula>NOT(ISERROR(SEARCH("NOT",D7)))</formula>
    </cfRule>
  </conditionalFormatting>
  <conditionalFormatting sqref="D17">
    <cfRule type="containsText" dxfId="1" priority="2" operator="containsText" text="Complete MEPs">
      <formula>NOT(ISERROR(SEARCH("Complete MEPs",D17)))</formula>
    </cfRule>
  </conditionalFormatting>
  <conditionalFormatting sqref="D19">
    <cfRule type="containsText" dxfId="0" priority="1" operator="containsText" text="Complete MEPs">
      <formula>NOT(ISERROR(SEARCH("Complete MEPs",D19)))</formula>
    </cfRule>
  </conditionalFormatting>
  <hyperlinks>
    <hyperlink ref="C52:D52" r:id="rId1" display="Click Here to be routed to Building Permit Fee Schedule website" xr:uid="{5F78D724-E6BC-42DA-A64C-AE2638954AC4}"/>
  </hyperlinks>
  <printOptions horizontalCentered="1"/>
  <pageMargins left="0" right="0" top="0.25" bottom="0.25" header="0.3" footer="0.05"/>
  <pageSetup scale="46" orientation="portrait" r:id="rId2"/>
  <headerFooter>
    <oddFooter>Page &amp;P of &amp;N</oddFooter>
  </headerFooter>
  <ignoredErrors>
    <ignoredError sqref="D11 E17 E10 D12:E12 D18" formula="1"/>
  </ignoredErrors>
  <drawing r:id="rId3"/>
  <legacyDrawing r:id="rId4"/>
  <extLst>
    <ext xmlns:x14="http://schemas.microsoft.com/office/spreadsheetml/2009/9/main" uri="{CCE6A557-97BC-4b89-ADB6-D9C93CAAB3DF}">
      <x14:dataValidations xmlns:xm="http://schemas.microsoft.com/office/excel/2006/main" xWindow="683" yWindow="390" count="3">
        <x14:dataValidation type="list" allowBlank="1" showInputMessage="1" showErrorMessage="1" promptTitle="Type of Use" prompt="Select One" xr:uid="{D84A2726-8483-4F90-8AAC-5565DDA9F6CB}">
          <x14:formula1>
            <xm:f>Dropdown!$A$2:$A$4</xm:f>
          </x14:formula1>
          <xm:sqref>B23 B5</xm:sqref>
        </x14:dataValidation>
        <x14:dataValidation type="list" allowBlank="1" showErrorMessage="1" promptTitle="With MEPs?" prompt="Does the Scope of Work Include Electrical or Plumbing? " xr:uid="{07E94A37-CD26-47C7-8B1E-AE160397FD08}">
          <x14:formula1>
            <xm:f>Dropdown!$B$2:$B$3</xm:f>
          </x14:formula1>
          <xm:sqref>C7:C11 C13:C15 C17 C19:C20</xm:sqref>
        </x14:dataValidation>
        <x14:dataValidation type="list" allowBlank="1" showErrorMessage="1" promptTitle="Type of Use" prompt="Select One" xr:uid="{28FB84BE-3437-4084-9E47-48D9EDCB03DB}">
          <x14:formula1>
            <xm:f>Dropdown!$A$2:$A$4</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B0C23-0C43-4DAA-9BF8-B67AD5CDECCC}">
  <sheetPr>
    <tabColor theme="0" tint="-0.249977111117893"/>
  </sheetPr>
  <dimension ref="A1:C11"/>
  <sheetViews>
    <sheetView workbookViewId="0"/>
  </sheetViews>
  <sheetFormatPr defaultRowHeight="15" x14ac:dyDescent="0.25"/>
  <cols>
    <col min="1" max="3" width="22.7109375" bestFit="1" customWidth="1"/>
    <col min="4" max="4" width="11.85546875" bestFit="1" customWidth="1"/>
    <col min="5" max="6" width="16.85546875" bestFit="1" customWidth="1"/>
  </cols>
  <sheetData>
    <row r="1" spans="1:3" x14ac:dyDescent="0.25">
      <c r="A1" s="28" t="s">
        <v>70</v>
      </c>
      <c r="B1" s="28" t="s">
        <v>71</v>
      </c>
    </row>
    <row r="2" spans="1:3" x14ac:dyDescent="0.25">
      <c r="A2" t="s">
        <v>72</v>
      </c>
      <c r="B2" t="s">
        <v>13</v>
      </c>
    </row>
    <row r="3" spans="1:3" x14ac:dyDescent="0.25">
      <c r="A3" t="s">
        <v>5</v>
      </c>
      <c r="B3" t="s">
        <v>15</v>
      </c>
    </row>
    <row r="4" spans="1:3" x14ac:dyDescent="0.25">
      <c r="A4" t="s">
        <v>73</v>
      </c>
    </row>
    <row r="6" spans="1:3" x14ac:dyDescent="0.25">
      <c r="A6" s="49"/>
      <c r="B6" s="49"/>
    </row>
    <row r="7" spans="1:3" x14ac:dyDescent="0.25">
      <c r="C7" s="4"/>
    </row>
    <row r="8" spans="1:3" x14ac:dyDescent="0.25">
      <c r="C8" s="4"/>
    </row>
    <row r="9" spans="1:3" x14ac:dyDescent="0.25">
      <c r="C9" s="4"/>
    </row>
    <row r="10" spans="1:3" x14ac:dyDescent="0.25">
      <c r="C10" s="4"/>
    </row>
    <row r="11" spans="1:3" x14ac:dyDescent="0.25">
      <c r="C11" s="4"/>
    </row>
  </sheetData>
  <sheetProtection algorithmName="SHA-512" hashValue="Cb/i12qxJDDrM8r5f5POZhXITrT+9DenFp/gCtJI2PVULtvNvEZMdiV30PMasWaPF7PYbjFE3qSDJlOiLuICZw==" saltValue="EmGLRwRZsCM1lSVygrcTxw==" spinCount="100000" sheet="1" objects="1" scenarios="1" selectLockedCells="1"/>
  <mergeCells count="1">
    <mergeCell ref="A6:B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65FCE774D4814B98B71707E858BDF5" ma:contentTypeVersion="1" ma:contentTypeDescription="Create a new document." ma:contentTypeScope="" ma:versionID="cbe75b017639ddcced629daa48d6dbca">
  <xsd:schema xmlns:xsd="http://www.w3.org/2001/XMLSchema" xmlns:xs="http://www.w3.org/2001/XMLSchema" xmlns:p="http://schemas.microsoft.com/office/2006/metadata/properties" xmlns:ns1="http://schemas.microsoft.com/sharepoint/v3" targetNamespace="http://schemas.microsoft.com/office/2006/metadata/properties" ma:root="true" ma:fieldsID="4dcce58c87e9fcebab8021569449a8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175A0C4-3E02-42F2-96A3-D0237454F689}"/>
</file>

<file path=customXml/itemProps2.xml><?xml version="1.0" encoding="utf-8"?>
<ds:datastoreItem xmlns:ds="http://schemas.openxmlformats.org/officeDocument/2006/customXml" ds:itemID="{BAA4BFAF-BA2C-4BB1-926B-6E95D30DE8E7}"/>
</file>

<file path=customXml/itemProps3.xml><?xml version="1.0" encoding="utf-8"?>
<ds:datastoreItem xmlns:ds="http://schemas.openxmlformats.org/officeDocument/2006/customXml" ds:itemID="{B3BDEBCE-8905-453E-93CE-A6EBA9B504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DSH_Fee_Calculator</vt:lpstr>
      <vt:lpstr>Dropdown</vt:lpstr>
      <vt:lpstr>DSH_Fee_Calculator!Print_Area</vt:lpstr>
    </vt:vector>
  </TitlesOfParts>
  <Manager/>
  <Company>Lee County BOCC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Barker, Christy</dc:creator>
  <cp:keywords/>
  <dc:description/>
  <cp:lastModifiedBy>Barker, Christy</cp:lastModifiedBy>
  <cp:revision/>
  <cp:lastPrinted>2026-03-27T18:49:43Z</cp:lastPrinted>
  <dcterms:created xsi:type="dcterms:W3CDTF">2026-03-20T20:14:22Z</dcterms:created>
  <dcterms:modified xsi:type="dcterms:W3CDTF">2026-04-15T00:44:38Z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0x010100D965FCE774D4814B98B71707E858BDF5</vt:lpwstr>
  </property>
</Properties>
</file>