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0112" windowHeight="1360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33" i="1"/>
  <c r="G132"/>
  <c r="G104"/>
  <c r="G90"/>
  <c r="G63"/>
  <c r="G32"/>
  <c r="E32"/>
  <c r="D32"/>
  <c r="I31"/>
  <c r="I32" s="1"/>
  <c r="G13"/>
  <c r="I100"/>
  <c r="I101" s="1"/>
  <c r="I90"/>
  <c r="I91" s="1"/>
  <c r="I124"/>
  <c r="I125" s="1"/>
  <c r="E101"/>
  <c r="D101"/>
  <c r="E91"/>
  <c r="D91"/>
  <c r="I97"/>
  <c r="I98" s="1"/>
  <c r="E98"/>
  <c r="D98"/>
  <c r="E95"/>
  <c r="D95"/>
  <c r="I94"/>
  <c r="I95" s="1"/>
  <c r="E125"/>
  <c r="D125"/>
  <c r="G62"/>
  <c r="E62"/>
  <c r="D62"/>
  <c r="I61"/>
  <c r="I60"/>
  <c r="I59"/>
  <c r="I58"/>
  <c r="I88"/>
  <c r="I87"/>
  <c r="I86"/>
  <c r="I85"/>
  <c r="G89"/>
  <c r="E89"/>
  <c r="D89"/>
  <c r="I62" l="1"/>
  <c r="I89"/>
  <c r="G125"/>
  <c r="G101"/>
  <c r="G91"/>
  <c r="G98"/>
  <c r="G95"/>
  <c r="G123"/>
  <c r="E123"/>
  <c r="D123"/>
  <c r="I122"/>
  <c r="I121"/>
  <c r="I120"/>
  <c r="I119"/>
  <c r="G48"/>
  <c r="E48"/>
  <c r="D48"/>
  <c r="I47"/>
  <c r="I46"/>
  <c r="I45"/>
  <c r="I44"/>
  <c r="G81"/>
  <c r="G84" s="1"/>
  <c r="E84"/>
  <c r="I83"/>
  <c r="I82"/>
  <c r="I80"/>
  <c r="I79"/>
  <c r="D84"/>
  <c r="D8"/>
  <c r="D9"/>
  <c r="I9" s="1"/>
  <c r="E13"/>
  <c r="I12"/>
  <c r="I11"/>
  <c r="I10"/>
  <c r="D65"/>
  <c r="I65" s="1"/>
  <c r="G70"/>
  <c r="E70"/>
  <c r="I69"/>
  <c r="I68"/>
  <c r="I67"/>
  <c r="I66"/>
  <c r="D50"/>
  <c r="D55" s="1"/>
  <c r="G55"/>
  <c r="E55"/>
  <c r="I54"/>
  <c r="I53"/>
  <c r="I52"/>
  <c r="I51"/>
  <c r="I39"/>
  <c r="I38"/>
  <c r="I37"/>
  <c r="I36"/>
  <c r="I35"/>
  <c r="G40"/>
  <c r="E40"/>
  <c r="D40"/>
  <c r="I29"/>
  <c r="I27"/>
  <c r="G30"/>
  <c r="E30"/>
  <c r="D30"/>
  <c r="I110"/>
  <c r="I109"/>
  <c r="I108"/>
  <c r="I107"/>
  <c r="I106"/>
  <c r="G111"/>
  <c r="E111"/>
  <c r="D111"/>
  <c r="I25"/>
  <c r="I23"/>
  <c r="E26"/>
  <c r="D26"/>
  <c r="I24"/>
  <c r="I130"/>
  <c r="I129"/>
  <c r="I128"/>
  <c r="I127"/>
  <c r="G131"/>
  <c r="E131"/>
  <c r="D131"/>
  <c r="I73"/>
  <c r="I78" s="1"/>
  <c r="G78"/>
  <c r="E78"/>
  <c r="D78"/>
  <c r="I117"/>
  <c r="I116"/>
  <c r="I115"/>
  <c r="I114"/>
  <c r="I113"/>
  <c r="G118"/>
  <c r="E118"/>
  <c r="D118"/>
  <c r="E22"/>
  <c r="D22"/>
  <c r="G18"/>
  <c r="I20"/>
  <c r="I21"/>
  <c r="I17"/>
  <c r="I15"/>
  <c r="E18"/>
  <c r="D18"/>
  <c r="I112"/>
  <c r="I19"/>
  <c r="I14"/>
  <c r="I50" l="1"/>
  <c r="I123"/>
  <c r="D70"/>
  <c r="I81"/>
  <c r="I48"/>
  <c r="D13"/>
  <c r="G22"/>
  <c r="G26"/>
  <c r="I28"/>
  <c r="I30" s="1"/>
  <c r="I22"/>
  <c r="I84"/>
  <c r="I16"/>
  <c r="I18" s="1"/>
  <c r="I40"/>
  <c r="I8"/>
  <c r="I13" s="1"/>
  <c r="I70"/>
  <c r="I55"/>
  <c r="I111"/>
  <c r="I26"/>
  <c r="I131"/>
  <c r="I118"/>
</calcChain>
</file>

<file path=xl/sharedStrings.xml><?xml version="1.0" encoding="utf-8"?>
<sst xmlns="http://schemas.openxmlformats.org/spreadsheetml/2006/main" count="666" uniqueCount="231">
  <si>
    <t>Project</t>
  </si>
  <si>
    <t>NOTES</t>
  </si>
  <si>
    <t>TBD</t>
  </si>
  <si>
    <t>FYs 98-15</t>
  </si>
  <si>
    <t>TOTAL PROJECT</t>
  </si>
  <si>
    <t>COST</t>
  </si>
  <si>
    <t>BALANCE TO BE</t>
  </si>
  <si>
    <t>PROGRAMMED</t>
  </si>
  <si>
    <t>5-YEAR CIP</t>
  </si>
  <si>
    <t>FYs 16-20</t>
  </si>
  <si>
    <t>SPENT/BUDGETED</t>
  </si>
  <si>
    <t>SYSTEM PRESERVATION/</t>
  </si>
  <si>
    <t>MAINTENANCE OF ASSETS</t>
  </si>
  <si>
    <t>EXISTING OR FORECASTED</t>
  </si>
  <si>
    <t>FY 17-21 TRANSPORTATION CIP DEVELOPMENT</t>
  </si>
  <si>
    <t>Replacement Needed by 2021</t>
  </si>
  <si>
    <t>Y = 1</t>
  </si>
  <si>
    <t>SYSTEM</t>
  </si>
  <si>
    <t>CONTINUITY</t>
  </si>
  <si>
    <t xml:space="preserve"> Y = 1</t>
  </si>
  <si>
    <t>N = 0</t>
  </si>
  <si>
    <t>SAFETY</t>
  </si>
  <si>
    <t>MPO CM Plan: Severely Congested</t>
  </si>
  <si>
    <t>Replacement ensures</t>
  </si>
  <si>
    <t>safe operation</t>
  </si>
  <si>
    <t>BENEFITS</t>
  </si>
  <si>
    <t>MULTI-MODAL</t>
  </si>
  <si>
    <t>Replacement would include</t>
  </si>
  <si>
    <t>bike-ped features</t>
  </si>
  <si>
    <t>(PUBLIC OR PRIVATE)</t>
  </si>
  <si>
    <t>FUND OFFERS</t>
  </si>
  <si>
    <t>DONATION OR MATCHING</t>
  </si>
  <si>
    <t>Seeking FDOT funding but</t>
  </si>
  <si>
    <t>not yet committed</t>
  </si>
  <si>
    <t>In MPO Plan, YOE 2026/30</t>
  </si>
  <si>
    <t>RETURN ON</t>
  </si>
  <si>
    <t>of good repair</t>
  </si>
  <si>
    <t>Maintaining in a state</t>
  </si>
  <si>
    <t>OTHER</t>
  </si>
  <si>
    <t>CONSIDERATIONS</t>
  </si>
  <si>
    <t>TOTAL</t>
  </si>
  <si>
    <t>SCORE</t>
  </si>
  <si>
    <t>Replacement Needed by 2020</t>
  </si>
  <si>
    <t>Critical link lost</t>
  </si>
  <si>
    <t>if bridge fails</t>
  </si>
  <si>
    <t>DES</t>
  </si>
  <si>
    <t>Bonita Beach Rd. 6L</t>
  </si>
  <si>
    <t xml:space="preserve">  US 41-Old 41</t>
  </si>
  <si>
    <t>6L to east,</t>
  </si>
  <si>
    <t>4L to west</t>
  </si>
  <si>
    <t>Widening would include</t>
  </si>
  <si>
    <t>Joint funding interlocal</t>
  </si>
  <si>
    <t>with City, but no City</t>
  </si>
  <si>
    <t>funds currently committed</t>
  </si>
  <si>
    <t>Serves businesses</t>
  </si>
  <si>
    <t xml:space="preserve">  McGregor Blvd.-US 41</t>
  </si>
  <si>
    <t>Colonial Blvd. Alternatives Analysis</t>
  </si>
  <si>
    <t>History of intersection</t>
  </si>
  <si>
    <t>crashes</t>
  </si>
  <si>
    <t>Congestion relief,</t>
  </si>
  <si>
    <t>Y = 2</t>
  </si>
  <si>
    <t>PD&amp;E</t>
  </si>
  <si>
    <t>CST</t>
  </si>
  <si>
    <t>CEI</t>
  </si>
  <si>
    <t>ROW</t>
  </si>
  <si>
    <t>MIT</t>
  </si>
  <si>
    <t>LS</t>
  </si>
  <si>
    <t>STUDY</t>
  </si>
  <si>
    <t>Study to evaluate improvement options</t>
  </si>
  <si>
    <t xml:space="preserve">  US 41-Metro Pkwy.</t>
  </si>
  <si>
    <t>Crystal Dr. 2L-Divided Reconstruction</t>
  </si>
  <si>
    <t>MPO CM Plan: Boderline Congested</t>
  </si>
  <si>
    <t>Tier II Freight Corridor in</t>
  </si>
  <si>
    <t>MPO Plan, YOE 2031/40</t>
  </si>
  <si>
    <t>MPO Plan, City doing</t>
  </si>
  <si>
    <t>a Corridor Visioning Study</t>
  </si>
  <si>
    <t/>
  </si>
  <si>
    <t>In MPO Plan, YOE 2021/25</t>
  </si>
  <si>
    <t>Luckett Rd. 4L</t>
  </si>
  <si>
    <t xml:space="preserve">  Ortiz Ave.-I-75</t>
  </si>
  <si>
    <t>4L at I-75, ties</t>
  </si>
  <si>
    <t>into future 4L Ortiz</t>
  </si>
  <si>
    <t>MPO Plan, YOE 2021/25</t>
  </si>
  <si>
    <t xml:space="preserve">  Colonial Blvd.-MLK Blvd.</t>
  </si>
  <si>
    <t>Ortiz Ave. 4L</t>
  </si>
  <si>
    <t>6L to south,</t>
  </si>
  <si>
    <t>City's Hanson St. Ext.</t>
  </si>
  <si>
    <t>to link in soon</t>
  </si>
  <si>
    <t xml:space="preserve">  MLK Blvd.-Luckett Rd.</t>
  </si>
  <si>
    <t>MPO CM Plan: I-75 Congested</t>
  </si>
  <si>
    <t>4L planned to south,</t>
  </si>
  <si>
    <t>4L planned to north,</t>
  </si>
  <si>
    <t>History of pedestrian</t>
  </si>
  <si>
    <t>Multi-modal imprv.,</t>
  </si>
  <si>
    <t>I-75 reliever</t>
  </si>
  <si>
    <t>4L at MLK int.,</t>
  </si>
  <si>
    <t xml:space="preserve">  Luckett Rd.-Palm Beach Blvd.</t>
  </si>
  <si>
    <t>ties into 6L SR 80</t>
  </si>
  <si>
    <t>Draft Community Plan</t>
  </si>
  <si>
    <t>proposing 2LD as alt.</t>
  </si>
  <si>
    <t xml:space="preserve">  N. of Alico Rd.-Daniels Pkwy.</t>
  </si>
  <si>
    <t>Three Oaks Pkwy. 4L Extension</t>
  </si>
  <si>
    <t>4L to south, ties</t>
  </si>
  <si>
    <t>into 6L Daniels</t>
  </si>
  <si>
    <t>Extension would include</t>
  </si>
  <si>
    <t>ROW for credits offer,</t>
  </si>
  <si>
    <t>Alico Int. Park DRI prop.</t>
  </si>
  <si>
    <t>share earmarked for project</t>
  </si>
  <si>
    <t>Newly paved road</t>
  </si>
  <si>
    <t>Corkscrew Road 4L</t>
  </si>
  <si>
    <t xml:space="preserve">  Ben Hill Griffin Pkwy.-Bella Terra Ent.</t>
  </si>
  <si>
    <t>4L to west,</t>
  </si>
  <si>
    <t>2L to east</t>
  </si>
  <si>
    <t>Tier I Freight Corridor in</t>
  </si>
  <si>
    <t>May be developer prop.</t>
  </si>
  <si>
    <t>share contributions based</t>
  </si>
  <si>
    <t>on Corkscrew Rd. study,</t>
  </si>
  <si>
    <t>Village could contribute</t>
  </si>
  <si>
    <t>Inadequate gaps for</t>
  </si>
  <si>
    <t xml:space="preserve">left turns out of </t>
  </si>
  <si>
    <t>developments</t>
  </si>
  <si>
    <t>TIER 1</t>
  </si>
  <si>
    <t>TIER 2</t>
  </si>
  <si>
    <t>TIER 3</t>
  </si>
  <si>
    <t xml:space="preserve">  West of Corbett Rd.-US 41</t>
  </si>
  <si>
    <t>Littleton Road 4L</t>
  </si>
  <si>
    <t>MPO CM Plan: Congested</t>
  </si>
  <si>
    <t>4L programmed to</t>
  </si>
  <si>
    <t>west, 2L to east</t>
  </si>
  <si>
    <t>Homestead Road 4L</t>
  </si>
  <si>
    <t>north, 2L to south</t>
  </si>
  <si>
    <t>Multi-modal imprv.</t>
  </si>
  <si>
    <t>In MPO Plan, YOE for DES</t>
  </si>
  <si>
    <t>2026/30, for CST 2031/40</t>
  </si>
  <si>
    <t xml:space="preserve">  Bella Terra Ent.-Alico Rd.</t>
  </si>
  <si>
    <t>4L planned to west,</t>
  </si>
  <si>
    <t xml:space="preserve">  Van Buren Pkwy.-Charlotte Co. Line</t>
  </si>
  <si>
    <t>Burnt Store Road 4L</t>
  </si>
  <si>
    <t>4L under CST to</t>
  </si>
  <si>
    <t>south and north</t>
  </si>
  <si>
    <t>Hurricane Evac.</t>
  </si>
  <si>
    <t>Route</t>
  </si>
  <si>
    <t xml:space="preserve">  Bridge Replacement</t>
  </si>
  <si>
    <t>Orange River Blvd. over Orange River</t>
  </si>
  <si>
    <t>Broadway (Alva) over Caloosahatchee</t>
  </si>
  <si>
    <t xml:space="preserve">  River Drawbridge Replacement</t>
  </si>
  <si>
    <t>Harbor Dr. over Boca Grande Canal</t>
  </si>
  <si>
    <t>Hancock Bridge Pkwy. over Hancock Creek</t>
  </si>
  <si>
    <t>Replacement Needed by 2025</t>
  </si>
  <si>
    <t>Replacement Needed by 2026</t>
  </si>
  <si>
    <t>Replacement Needed by 2028</t>
  </si>
  <si>
    <t>Stringfellow Rd. over Monroe Canal</t>
  </si>
  <si>
    <t>of good repair,</t>
  </si>
  <si>
    <r>
      <t>SERVICE LEVEL DEFICIENCIES</t>
    </r>
    <r>
      <rPr>
        <vertAlign val="superscript"/>
        <sz val="11"/>
        <color theme="1"/>
        <rFont val="Calibri"/>
        <family val="2"/>
        <scheme val="minor"/>
      </rPr>
      <t>(1)</t>
    </r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</si>
  <si>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LOS from 2015 Concurrency Report (based on 2014 traffic data).  Identifies grade based on existing (2014) traffic/with added traffic from approved building permits/with added traffic from approved development orders.</t>
    </r>
  </si>
  <si>
    <r>
      <t xml:space="preserve">INVESTMENT </t>
    </r>
    <r>
      <rPr>
        <vertAlign val="superscript"/>
        <sz val="11"/>
        <color theme="1"/>
        <rFont val="Calibri"/>
        <family val="2"/>
        <scheme val="minor"/>
      </rPr>
      <t>(2)</t>
    </r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</si>
  <si>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FHWA TRB criteria for return on investment: congestion relief; newly paved roads; maintaining in a state of good repair; multi-modal improvements; serving businesses, i.e. freight corridor</t>
    </r>
  </si>
  <si>
    <t>(3)</t>
  </si>
  <si>
    <r>
      <t>DES</t>
    </r>
    <r>
      <rPr>
        <i/>
        <vertAlign val="superscript"/>
        <sz val="11"/>
        <color theme="1"/>
        <rFont val="Calibri"/>
        <family val="2"/>
        <scheme val="minor"/>
      </rPr>
      <t>(4)</t>
    </r>
  </si>
  <si>
    <t>Estero/Hickory Blvd. over Big Carlos Pass</t>
  </si>
  <si>
    <t>Hickory Blvd. over Big Hickory Pass</t>
  </si>
  <si>
    <t>Hickory Blvd. over Little Carlos Pass</t>
  </si>
  <si>
    <t>Hickory Blvd. over New Pass</t>
  </si>
  <si>
    <t>REC.</t>
  </si>
  <si>
    <t>RANKING</t>
  </si>
  <si>
    <t xml:space="preserve"> Y = 3</t>
  </si>
  <si>
    <t xml:space="preserve">System Preservation/Maintenance of Assets : Board emphasized importance; No = 0 points; Yes, needed within 5-year CIP horizon = 3 points; Yes, needed beyond 5-year window = 1 point </t>
  </si>
  <si>
    <t>SCORING EXPLANATION:</t>
  </si>
  <si>
    <t>Part of parallel local</t>
  </si>
  <si>
    <t>FDOT has $2.5 mil. pro-</t>
  </si>
  <si>
    <t>grammed in FY 19/20 for</t>
  </si>
  <si>
    <t>4L PD&amp;E Study</t>
  </si>
  <si>
    <t>Existing or Forecast Level of Service Deficiencies: LOS A-B = 0; LOS C-D = 1; LOS E = 2; LOS F = 3; Scoring based on worst condition noted from Concurrency report</t>
  </si>
  <si>
    <t>Conc. Report I-75: C = 1</t>
  </si>
  <si>
    <t>Conc. Report: E/E/E = 2</t>
  </si>
  <si>
    <t>Conc. Report: D/D/D = 1</t>
  </si>
  <si>
    <t>Conc. Report: F/F/F = 3</t>
  </si>
  <si>
    <t>Conc. Report: B/B/C = 1</t>
  </si>
  <si>
    <t>Conc. Report: B/B/D = 1</t>
  </si>
  <si>
    <t>Conc. Report: B/B/B = 0</t>
  </si>
  <si>
    <t>Expected to rapidly worsen when</t>
  </si>
  <si>
    <t>Hanson Ext. connection made</t>
  </si>
  <si>
    <t>Y = 3</t>
  </si>
  <si>
    <t>Conc. Report: C/C/C = 1</t>
  </si>
  <si>
    <t>Kismet-Littleton Realignment and</t>
  </si>
  <si>
    <t>City's Kismet Ext. to Burnt Store Rd</t>
  </si>
  <si>
    <t>completed</t>
  </si>
  <si>
    <t>Conc. Report: C/C/D = 1</t>
  </si>
  <si>
    <t>Accesses Lee County</t>
  </si>
  <si>
    <t>Jail and Lee County</t>
  </si>
  <si>
    <t>Public Safety facility,</t>
  </si>
  <si>
    <t>System Continuity: 1 point for critical link or for change in # of lanes in either direction; 2 points if changes in both directions</t>
  </si>
  <si>
    <t>Safety: 1 point for each safety issue improvement would address</t>
  </si>
  <si>
    <t>Donation or Matching Fund Offers (Public or Private): 1 point for each definitive indication of funding from other sources</t>
  </si>
  <si>
    <t>Return on Investment: 1 point for each of the TRB criteria noted above</t>
  </si>
  <si>
    <r>
      <rPr>
        <vertAlign val="superscript"/>
        <sz val="11"/>
        <color theme="1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DES costs included in New Pass Bridge project in FY 17/18 ($764,033 for Big Hickory Pass; $334,831 for Little Carlos Pass; $2,700,000 for New Pass; $3,798,864 total); all 3 should be combined into one project</t>
    </r>
  </si>
  <si>
    <t>road system that</t>
  </si>
  <si>
    <t>allows re-routing of</t>
  </si>
  <si>
    <t>an incident on I-75</t>
  </si>
  <si>
    <t>traffic when there is</t>
  </si>
  <si>
    <r>
      <rPr>
        <vertAlign val="superscript"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ROW costs reflect assumption that "exchange for credits" agreement will be executed; if not, ROW costs would be $9,700,000 higher</t>
    </r>
  </si>
  <si>
    <t>TENTATIVE PROJECT RANKING WORKSHEET (EXCLUDES FULLY-FUNDED PROJECTS, PROJECTS EXPECTED TO BE 100% TOLL FUNDED, AND MAJOR MAINTENANCE PROJECTS)</t>
  </si>
  <si>
    <t xml:space="preserve">  million total)</t>
  </si>
  <si>
    <t xml:space="preserve">  million, over 20 years/4 blocks, $100</t>
  </si>
  <si>
    <t xml:space="preserve">  ($5 million/year in 5-year blocks of $25</t>
  </si>
  <si>
    <t>below standards</t>
  </si>
  <si>
    <t>N/A</t>
  </si>
  <si>
    <t>All of the Lehigh</t>
  </si>
  <si>
    <t>Acres roads are</t>
  </si>
  <si>
    <t>interconnected</t>
  </si>
  <si>
    <t>Repaving ensures</t>
  </si>
  <si>
    <t>Newly paved roads</t>
  </si>
  <si>
    <t>portion of CIP</t>
  </si>
  <si>
    <t>Major Maintenance</t>
  </si>
  <si>
    <t>Would be part of</t>
  </si>
  <si>
    <r>
      <t>Replacement Needed by</t>
    </r>
    <r>
      <rPr>
        <i/>
        <sz val="11"/>
        <rFont val="Calibri"/>
        <family val="2"/>
        <scheme val="minor"/>
      </rPr>
      <t>2027</t>
    </r>
  </si>
  <si>
    <r>
      <t>Replacement Needed by</t>
    </r>
    <r>
      <rPr>
        <i/>
        <sz val="11"/>
        <rFont val="Calibri"/>
        <family val="2"/>
        <scheme val="minor"/>
      </rPr>
      <t>2025</t>
    </r>
  </si>
  <si>
    <t>Lehigh Acres Paving Program - Phase 1</t>
  </si>
  <si>
    <t>988 miles of roadways currently</t>
  </si>
  <si>
    <t>SUBTOTAL TIER 1 UNPROGRAMMED AMOUNT</t>
  </si>
  <si>
    <t>SUBTOTAL TIER 2 UNPROGRAMMED AMOUNT</t>
  </si>
  <si>
    <t>SUBTOTAL TIER 3 UNPROGRAMMED AMOUNT</t>
  </si>
  <si>
    <t>TOTAL ALL TIERS UNPROGRAMMED AMOUNT</t>
  </si>
  <si>
    <t>Multi-Modal Benefits: 1 point if proposed improvement would add features to accommodate other modes of travel</t>
  </si>
  <si>
    <t xml:space="preserve">  Milwaukee Blvd.-Sunrise Blvd.</t>
  </si>
  <si>
    <r>
      <rPr>
        <vertAlign val="superscript"/>
        <sz val="11"/>
        <color theme="1"/>
        <rFont val="Calibri"/>
        <family val="2"/>
        <scheme val="minor"/>
      </rPr>
      <t>(6)</t>
    </r>
    <r>
      <rPr>
        <sz val="11"/>
        <color theme="1"/>
        <rFont val="Calibri"/>
        <family val="2"/>
        <scheme val="minor"/>
      </rPr>
      <t xml:space="preserve"> MIT costs from Corkscrew Shores developer contribution for wildlife crossing as required in Daniels Pkwy. permit</t>
    </r>
  </si>
  <si>
    <r>
      <rPr>
        <vertAlign val="superscript"/>
        <sz val="11"/>
        <color theme="1"/>
        <rFont val="Calibri"/>
        <family val="2"/>
        <scheme val="minor"/>
      </rPr>
      <t>(7)</t>
    </r>
    <r>
      <rPr>
        <sz val="11"/>
        <color theme="1"/>
        <rFont val="Calibri"/>
        <family val="2"/>
        <scheme val="minor"/>
      </rPr>
      <t xml:space="preserve"> DES done as part of Ortiz Ave. 4L projects</t>
    </r>
  </si>
  <si>
    <r>
      <t>ROW</t>
    </r>
    <r>
      <rPr>
        <i/>
        <vertAlign val="superscript"/>
        <sz val="11"/>
        <color theme="1"/>
        <rFont val="Calibri"/>
        <family val="2"/>
        <scheme val="minor"/>
      </rPr>
      <t>(5)</t>
    </r>
  </si>
  <si>
    <r>
      <rPr>
        <i/>
        <sz val="11"/>
        <color theme="1"/>
        <rFont val="Calibri"/>
        <family val="2"/>
        <scheme val="minor"/>
      </rPr>
      <t>MIT</t>
    </r>
    <r>
      <rPr>
        <i/>
        <vertAlign val="superscript"/>
        <sz val="11"/>
        <color theme="1"/>
        <rFont val="Calibri"/>
        <family val="2"/>
        <scheme val="minor"/>
      </rPr>
      <t>(6)</t>
    </r>
  </si>
  <si>
    <r>
      <t>DES</t>
    </r>
    <r>
      <rPr>
        <i/>
        <vertAlign val="superscript"/>
        <sz val="11"/>
        <color theme="1"/>
        <rFont val="Calibri"/>
        <family val="2"/>
        <scheme val="minor"/>
      </rPr>
      <t>(7)</t>
    </r>
  </si>
  <si>
    <r>
      <rPr>
        <vertAlign val="superscript"/>
        <sz val="11"/>
        <color theme="1"/>
        <rFont val="Calibri"/>
        <family val="2"/>
        <scheme val="minor"/>
      </rPr>
      <t>(5)</t>
    </r>
    <r>
      <rPr>
        <sz val="11"/>
        <color theme="1"/>
        <rFont val="Calibri"/>
        <family val="2"/>
        <scheme val="minor"/>
      </rPr>
      <t xml:space="preserve"> ROW expenditures do not reflect exchanges for CRSA credits</t>
    </r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</si>
</sst>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9" xfId="0" applyNumberFormat="1" applyBorder="1"/>
    <xf numFmtId="164" fontId="3" fillId="0" borderId="10" xfId="0" quotePrefix="1" applyNumberFormat="1" applyFont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/>
    <xf numFmtId="164" fontId="3" fillId="0" borderId="0" xfId="0" quotePrefix="1" applyNumberFormat="1" applyFont="1" applyBorder="1"/>
    <xf numFmtId="0" fontId="0" fillId="0" borderId="12" xfId="0" applyBorder="1"/>
    <xf numFmtId="0" fontId="0" fillId="0" borderId="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quotePrefix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8" xfId="0" applyBorder="1"/>
    <xf numFmtId="0" fontId="0" fillId="0" borderId="19" xfId="0" applyFill="1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20" xfId="0" applyBorder="1"/>
    <xf numFmtId="0" fontId="0" fillId="0" borderId="8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2" xfId="0" applyNumberFormat="1" applyBorder="1"/>
    <xf numFmtId="0" fontId="4" fillId="0" borderId="12" xfId="0" applyFont="1" applyBorder="1"/>
    <xf numFmtId="0" fontId="2" fillId="0" borderId="0" xfId="0" applyFont="1"/>
    <xf numFmtId="0" fontId="0" fillId="0" borderId="0" xfId="0"/>
    <xf numFmtId="164" fontId="4" fillId="0" borderId="0" xfId="1" applyNumberFormat="1" applyFont="1" applyBorder="1" applyAlignment="1">
      <alignment horizontal="right"/>
    </xf>
    <xf numFmtId="164" fontId="0" fillId="0" borderId="1" xfId="1" applyNumberFormat="1" applyFont="1" applyBorder="1"/>
    <xf numFmtId="164" fontId="1" fillId="0" borderId="12" xfId="1" applyNumberFormat="1" applyFont="1" applyBorder="1" applyAlignment="1">
      <alignment horizontal="right"/>
    </xf>
    <xf numFmtId="164" fontId="4" fillId="0" borderId="7" xfId="1" applyNumberFormat="1" applyFont="1" applyBorder="1" applyAlignment="1">
      <alignment horizontal="right"/>
    </xf>
    <xf numFmtId="164" fontId="4" fillId="0" borderId="10" xfId="1" applyNumberFormat="1" applyFont="1" applyBorder="1" applyAlignment="1">
      <alignment horizontal="right"/>
    </xf>
    <xf numFmtId="0" fontId="0" fillId="0" borderId="25" xfId="0" applyBorder="1"/>
    <xf numFmtId="164" fontId="4" fillId="0" borderId="26" xfId="1" applyNumberFormat="1" applyFont="1" applyBorder="1" applyAlignment="1">
      <alignment horizontal="right"/>
    </xf>
    <xf numFmtId="0" fontId="0" fillId="0" borderId="1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6" xfId="0" applyBorder="1"/>
    <xf numFmtId="0" fontId="0" fillId="0" borderId="21" xfId="0" applyBorder="1"/>
    <xf numFmtId="164" fontId="0" fillId="0" borderId="9" xfId="0" applyNumberFormat="1" applyFont="1" applyBorder="1" applyAlignment="1">
      <alignment horizontal="right"/>
    </xf>
    <xf numFmtId="164" fontId="0" fillId="0" borderId="7" xfId="0" applyNumberFormat="1" applyBorder="1"/>
    <xf numFmtId="164" fontId="4" fillId="0" borderId="10" xfId="0" applyNumberFormat="1" applyFont="1" applyBorder="1" applyAlignment="1">
      <alignment horizontal="right"/>
    </xf>
    <xf numFmtId="0" fontId="4" fillId="0" borderId="10" xfId="0" applyNumberFormat="1" applyFont="1" applyBorder="1" applyAlignment="1">
      <alignment horizontal="right"/>
    </xf>
    <xf numFmtId="164" fontId="1" fillId="0" borderId="29" xfId="1" applyNumberFormat="1" applyFont="1" applyBorder="1" applyAlignment="1">
      <alignment horizontal="right"/>
    </xf>
    <xf numFmtId="164" fontId="1" fillId="0" borderId="30" xfId="1" applyNumberFormat="1" applyFont="1" applyBorder="1" applyAlignment="1">
      <alignment horizontal="right"/>
    </xf>
    <xf numFmtId="164" fontId="4" fillId="0" borderId="31" xfId="0" applyNumberFormat="1" applyFont="1" applyBorder="1" applyAlignment="1">
      <alignment horizontal="right"/>
    </xf>
    <xf numFmtId="164" fontId="3" fillId="0" borderId="31" xfId="0" quotePrefix="1" applyNumberFormat="1" applyFont="1" applyBorder="1"/>
    <xf numFmtId="0" fontId="4" fillId="0" borderId="10" xfId="0" applyFont="1" applyBorder="1" applyAlignment="1">
      <alignment horizontal="center"/>
    </xf>
    <xf numFmtId="0" fontId="4" fillId="0" borderId="24" xfId="0" applyFont="1" applyBorder="1" applyAlignment="1">
      <alignment horizontal="right"/>
    </xf>
    <xf numFmtId="0" fontId="0" fillId="0" borderId="10" xfId="0" applyFont="1" applyBorder="1" applyAlignment="1">
      <alignment horizontal="center"/>
    </xf>
    <xf numFmtId="164" fontId="0" fillId="0" borderId="12" xfId="0" applyNumberFormat="1" applyFont="1" applyBorder="1"/>
    <xf numFmtId="164" fontId="0" fillId="0" borderId="9" xfId="0" applyNumberFormat="1" applyFont="1" applyBorder="1" applyAlignment="1"/>
    <xf numFmtId="0" fontId="0" fillId="0" borderId="4" xfId="0" applyBorder="1"/>
    <xf numFmtId="0" fontId="4" fillId="0" borderId="0" xfId="0" applyFont="1" applyFill="1" applyBorder="1" applyAlignment="1">
      <alignment horizontal="center"/>
    </xf>
    <xf numFmtId="0" fontId="0" fillId="0" borderId="10" xfId="0" applyFont="1" applyBorder="1"/>
    <xf numFmtId="0" fontId="0" fillId="0" borderId="10" xfId="0" applyBorder="1"/>
    <xf numFmtId="0" fontId="0" fillId="0" borderId="11" xfId="0" applyBorder="1"/>
    <xf numFmtId="164" fontId="1" fillId="0" borderId="32" xfId="1" applyNumberFormat="1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0" fontId="0" fillId="0" borderId="31" xfId="0" applyBorder="1"/>
    <xf numFmtId="164" fontId="0" fillId="0" borderId="12" xfId="0" applyNumberFormat="1" applyFont="1" applyBorder="1" applyAlignment="1">
      <alignment horizontal="right"/>
    </xf>
    <xf numFmtId="164" fontId="0" fillId="0" borderId="9" xfId="0" applyNumberFormat="1" applyFont="1" applyBorder="1"/>
    <xf numFmtId="0" fontId="4" fillId="0" borderId="10" xfId="0" applyFont="1" applyBorder="1" applyAlignment="1">
      <alignment horizontal="right"/>
    </xf>
    <xf numFmtId="0" fontId="4" fillId="0" borderId="7" xfId="0" applyNumberFormat="1" applyFont="1" applyBorder="1"/>
    <xf numFmtId="0" fontId="0" fillId="0" borderId="20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1" xfId="0" applyBorder="1"/>
    <xf numFmtId="0" fontId="0" fillId="0" borderId="7" xfId="0" applyBorder="1"/>
    <xf numFmtId="0" fontId="4" fillId="0" borderId="7" xfId="0" applyFont="1" applyBorder="1"/>
    <xf numFmtId="0" fontId="4" fillId="0" borderId="10" xfId="0" applyFont="1" applyBorder="1"/>
    <xf numFmtId="0" fontId="0" fillId="0" borderId="5" xfId="0" quotePrefix="1" applyBorder="1"/>
    <xf numFmtId="0" fontId="0" fillId="0" borderId="0" xfId="0"/>
    <xf numFmtId="0" fontId="5" fillId="0" borderId="24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164" fontId="1" fillId="0" borderId="9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164" fontId="0" fillId="0" borderId="10" xfId="0" applyNumberFormat="1" applyBorder="1"/>
    <xf numFmtId="0" fontId="4" fillId="2" borderId="14" xfId="0" applyFont="1" applyFill="1" applyBorder="1"/>
    <xf numFmtId="0" fontId="0" fillId="2" borderId="14" xfId="0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0" fillId="2" borderId="14" xfId="0" applyFill="1" applyBorder="1"/>
    <xf numFmtId="0" fontId="0" fillId="2" borderId="14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2" fillId="0" borderId="12" xfId="0" applyFont="1" applyBorder="1"/>
    <xf numFmtId="0" fontId="2" fillId="0" borderId="1" xfId="0" applyFont="1" applyBorder="1"/>
    <xf numFmtId="0" fontId="4" fillId="0" borderId="33" xfId="0" applyFont="1" applyBorder="1" applyAlignment="1">
      <alignment horizontal="right"/>
    </xf>
    <xf numFmtId="164" fontId="0" fillId="0" borderId="1" xfId="0" applyNumberFormat="1" applyBorder="1"/>
    <xf numFmtId="164" fontId="0" fillId="0" borderId="6" xfId="0" applyNumberFormat="1" applyBorder="1"/>
    <xf numFmtId="0" fontId="0" fillId="0" borderId="19" xfId="0" applyBorder="1" applyAlignment="1">
      <alignment horizontal="center"/>
    </xf>
    <xf numFmtId="0" fontId="0" fillId="0" borderId="33" xfId="0" applyBorder="1"/>
    <xf numFmtId="0" fontId="0" fillId="0" borderId="28" xfId="0" applyBorder="1"/>
    <xf numFmtId="0" fontId="0" fillId="0" borderId="16" xfId="0" applyBorder="1"/>
    <xf numFmtId="0" fontId="4" fillId="0" borderId="2" xfId="0" applyFont="1" applyBorder="1" applyAlignment="1">
      <alignment horizontal="right"/>
    </xf>
    <xf numFmtId="0" fontId="2" fillId="0" borderId="25" xfId="0" applyFont="1" applyBorder="1"/>
    <xf numFmtId="164" fontId="3" fillId="0" borderId="2" xfId="0" quotePrefix="1" applyNumberFormat="1" applyFont="1" applyBorder="1"/>
    <xf numFmtId="164" fontId="0" fillId="0" borderId="19" xfId="0" applyNumberFormat="1" applyBorder="1"/>
    <xf numFmtId="0" fontId="4" fillId="0" borderId="16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1" fillId="0" borderId="35" xfId="1" applyNumberFormat="1" applyFont="1" applyBorder="1" applyAlignment="1">
      <alignment horizontal="right"/>
    </xf>
    <xf numFmtId="164" fontId="1" fillId="0" borderId="36" xfId="1" applyNumberFormat="1" applyFont="1" applyBorder="1" applyAlignment="1">
      <alignment horizontal="right"/>
    </xf>
    <xf numFmtId="164" fontId="1" fillId="0" borderId="37" xfId="1" applyNumberFormat="1" applyFont="1" applyBorder="1" applyAlignment="1">
      <alignment horizontal="right"/>
    </xf>
    <xf numFmtId="164" fontId="1" fillId="0" borderId="38" xfId="1" applyNumberFormat="1" applyFont="1" applyBorder="1" applyAlignment="1">
      <alignment horizontal="right"/>
    </xf>
    <xf numFmtId="164" fontId="1" fillId="0" borderId="25" xfId="1" applyNumberFormat="1" applyFont="1" applyBorder="1" applyAlignment="1">
      <alignment horizontal="right"/>
    </xf>
    <xf numFmtId="164" fontId="1" fillId="0" borderId="8" xfId="1" applyNumberFormat="1" applyFont="1" applyBorder="1" applyAlignment="1">
      <alignment horizontal="right"/>
    </xf>
    <xf numFmtId="164" fontId="1" fillId="0" borderId="27" xfId="1" applyNumberFormat="1" applyFont="1" applyBorder="1" applyAlignment="1">
      <alignment horizontal="right"/>
    </xf>
    <xf numFmtId="164" fontId="1" fillId="0" borderId="26" xfId="1" applyNumberFormat="1" applyFont="1" applyBorder="1" applyAlignment="1">
      <alignment horizontal="right"/>
    </xf>
    <xf numFmtId="164" fontId="1" fillId="0" borderId="21" xfId="1" applyNumberFormat="1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164" fontId="1" fillId="0" borderId="10" xfId="1" applyNumberFormat="1" applyFont="1" applyBorder="1" applyAlignment="1">
      <alignment horizontal="right"/>
    </xf>
    <xf numFmtId="164" fontId="1" fillId="0" borderId="20" xfId="1" applyNumberFormat="1" applyFont="1" applyBorder="1" applyAlignment="1">
      <alignment horizontal="right"/>
    </xf>
    <xf numFmtId="164" fontId="1" fillId="3" borderId="32" xfId="1" applyNumberFormat="1" applyFont="1" applyFill="1" applyBorder="1" applyAlignment="1">
      <alignment horizontal="right"/>
    </xf>
    <xf numFmtId="164" fontId="1" fillId="3" borderId="36" xfId="1" applyNumberFormat="1" applyFont="1" applyFill="1" applyBorder="1" applyAlignment="1">
      <alignment horizontal="right"/>
    </xf>
    <xf numFmtId="164" fontId="0" fillId="0" borderId="0" xfId="0" applyNumberFormat="1" applyFill="1"/>
    <xf numFmtId="164" fontId="0" fillId="0" borderId="2" xfId="0" applyNumberFormat="1" applyFill="1" applyBorder="1"/>
    <xf numFmtId="164" fontId="1" fillId="0" borderId="0" xfId="1" applyNumberFormat="1" applyFont="1" applyFill="1" applyBorder="1" applyAlignment="1">
      <alignment horizontal="right"/>
    </xf>
    <xf numFmtId="164" fontId="1" fillId="0" borderId="26" xfId="1" applyNumberFormat="1" applyFont="1" applyFill="1" applyBorder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164" fontId="0" fillId="0" borderId="0" xfId="0" applyNumberFormat="1" applyFont="1" applyFill="1"/>
    <xf numFmtId="0" fontId="0" fillId="0" borderId="12" xfId="0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2" borderId="13" xfId="0" applyFill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4" xfId="0" applyBorder="1" applyAlignment="1">
      <alignment horizontal="center"/>
    </xf>
    <xf numFmtId="164" fontId="4" fillId="0" borderId="9" xfId="0" applyNumberFormat="1" applyFont="1" applyBorder="1"/>
    <xf numFmtId="0" fontId="4" fillId="0" borderId="0" xfId="0" applyFont="1"/>
    <xf numFmtId="0" fontId="4" fillId="0" borderId="10" xfId="0" applyFont="1" applyFill="1" applyBorder="1" applyAlignment="1">
      <alignment horizontal="center"/>
    </xf>
    <xf numFmtId="0" fontId="0" fillId="0" borderId="37" xfId="0" applyBorder="1"/>
    <xf numFmtId="164" fontId="1" fillId="3" borderId="38" xfId="1" applyNumberFormat="1" applyFont="1" applyFill="1" applyBorder="1" applyAlignment="1">
      <alignment horizontal="right"/>
    </xf>
    <xf numFmtId="0" fontId="0" fillId="0" borderId="27" xfId="0" applyBorder="1"/>
    <xf numFmtId="164" fontId="1" fillId="0" borderId="8" xfId="1" applyNumberFormat="1" applyFont="1" applyFill="1" applyBorder="1" applyAlignment="1">
      <alignment horizontal="right"/>
    </xf>
    <xf numFmtId="0" fontId="0" fillId="0" borderId="27" xfId="0" applyFill="1" applyBorder="1"/>
    <xf numFmtId="164" fontId="6" fillId="0" borderId="9" xfId="1" applyNumberFormat="1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1" fillId="0" borderId="9" xfId="1" applyNumberFormat="1" applyFont="1" applyFill="1" applyBorder="1" applyAlignment="1">
      <alignment horizontal="right"/>
    </xf>
    <xf numFmtId="0" fontId="0" fillId="0" borderId="39" xfId="0" applyBorder="1"/>
    <xf numFmtId="0" fontId="0" fillId="0" borderId="34" xfId="0" applyBorder="1"/>
    <xf numFmtId="164" fontId="1" fillId="0" borderId="31" xfId="1" applyNumberFormat="1" applyFont="1" applyBorder="1" applyAlignment="1">
      <alignment horizontal="right"/>
    </xf>
    <xf numFmtId="0" fontId="7" fillId="0" borderId="0" xfId="0" applyFont="1"/>
    <xf numFmtId="164" fontId="0" fillId="0" borderId="40" xfId="0" applyNumberFormat="1" applyBorder="1"/>
    <xf numFmtId="0" fontId="0" fillId="0" borderId="6" xfId="0" applyBorder="1" applyAlignment="1">
      <alignment horizontal="center"/>
    </xf>
    <xf numFmtId="164" fontId="6" fillId="0" borderId="0" xfId="0" applyNumberFormat="1" applyFont="1" applyFill="1"/>
    <xf numFmtId="164" fontId="0" fillId="0" borderId="9" xfId="0" applyNumberFormat="1" applyFont="1" applyFill="1" applyBorder="1"/>
    <xf numFmtId="164" fontId="1" fillId="3" borderId="30" xfId="1" applyNumberFormat="1" applyFont="1" applyFill="1" applyBorder="1" applyAlignment="1">
      <alignment horizontal="right"/>
    </xf>
    <xf numFmtId="164" fontId="6" fillId="3" borderId="30" xfId="1" applyNumberFormat="1" applyFon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6" fillId="3" borderId="32" xfId="1" applyNumberFormat="1" applyFont="1" applyFill="1" applyBorder="1" applyAlignment="1">
      <alignment horizontal="right"/>
    </xf>
    <xf numFmtId="164" fontId="6" fillId="3" borderId="38" xfId="1" applyNumberFormat="1" applyFont="1" applyFill="1" applyBorder="1" applyAlignment="1">
      <alignment horizontal="right"/>
    </xf>
    <xf numFmtId="0" fontId="0" fillId="0" borderId="9" xfId="0" applyBorder="1"/>
    <xf numFmtId="164" fontId="4" fillId="0" borderId="27" xfId="0" applyNumberFormat="1" applyFont="1" applyBorder="1" applyAlignment="1">
      <alignment horizontal="right"/>
    </xf>
    <xf numFmtId="164" fontId="3" fillId="0" borderId="27" xfId="0" quotePrefix="1" applyNumberFormat="1" applyFont="1" applyBorder="1"/>
    <xf numFmtId="164" fontId="0" fillId="0" borderId="12" xfId="1" applyNumberFormat="1" applyFont="1" applyBorder="1"/>
    <xf numFmtId="164" fontId="4" fillId="0" borderId="27" xfId="1" applyNumberFormat="1" applyFont="1" applyBorder="1" applyAlignment="1">
      <alignment horizontal="right"/>
    </xf>
    <xf numFmtId="164" fontId="0" fillId="0" borderId="8" xfId="0" applyNumberFormat="1" applyFont="1" applyBorder="1" applyAlignment="1">
      <alignment horizontal="right"/>
    </xf>
    <xf numFmtId="164" fontId="0" fillId="0" borderId="26" xfId="0" applyNumberFormat="1" applyFont="1" applyFill="1" applyBorder="1" applyAlignment="1">
      <alignment horizontal="right"/>
    </xf>
    <xf numFmtId="164" fontId="0" fillId="0" borderId="8" xfId="0" applyNumberFormat="1" applyBorder="1"/>
    <xf numFmtId="0" fontId="4" fillId="0" borderId="33" xfId="0" applyFont="1" applyBorder="1"/>
    <xf numFmtId="0" fontId="0" fillId="0" borderId="2" xfId="0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0" xfId="0" applyNumberFormat="1" applyBorder="1"/>
    <xf numFmtId="164" fontId="0" fillId="0" borderId="21" xfId="0" applyNumberFormat="1" applyBorder="1"/>
    <xf numFmtId="0" fontId="4" fillId="0" borderId="26" xfId="0" applyFont="1" applyBorder="1"/>
    <xf numFmtId="164" fontId="4" fillId="0" borderId="26" xfId="1" applyNumberFormat="1" applyFont="1" applyFill="1" applyBorder="1" applyAlignment="1">
      <alignment horizontal="right"/>
    </xf>
    <xf numFmtId="0" fontId="0" fillId="0" borderId="13" xfId="0" applyBorder="1" applyAlignment="1">
      <alignment horizontal="center"/>
    </xf>
    <xf numFmtId="0" fontId="9" fillId="0" borderId="26" xfId="0" applyFont="1" applyBorder="1"/>
    <xf numFmtId="164" fontId="9" fillId="0" borderId="26" xfId="1" applyNumberFormat="1" applyFont="1" applyFill="1" applyBorder="1" applyAlignment="1">
      <alignment horizontal="right"/>
    </xf>
    <xf numFmtId="164" fontId="0" fillId="0" borderId="14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52"/>
  <sheetViews>
    <sheetView tabSelected="1" zoomScale="110" zoomScaleNormal="110" workbookViewId="0"/>
  </sheetViews>
  <sheetFormatPr defaultRowHeight="14.4"/>
  <cols>
    <col min="1" max="1" width="9.109375" style="88"/>
    <col min="2" max="2" width="37.5546875" customWidth="1"/>
    <col min="3" max="3" width="6.6640625" style="2" customWidth="1"/>
    <col min="4" max="4" width="16.6640625" customWidth="1"/>
    <col min="5" max="5" width="12.5546875" customWidth="1"/>
    <col min="6" max="6" width="3.109375" style="2" customWidth="1"/>
    <col min="7" max="7" width="13.44140625" customWidth="1"/>
    <col min="8" max="8" width="2.6640625" customWidth="1"/>
    <col min="9" max="9" width="14.88671875" customWidth="1"/>
    <col min="10" max="10" width="28" customWidth="1"/>
    <col min="11" max="11" width="31.33203125" customWidth="1"/>
    <col min="12" max="12" width="17.6640625" customWidth="1"/>
    <col min="13" max="13" width="19.5546875" customWidth="1"/>
    <col min="14" max="14" width="25" customWidth="1"/>
    <col min="15" max="15" width="23.6640625" customWidth="1"/>
    <col min="16" max="16" width="21.33203125" customWidth="1"/>
    <col min="17" max="17" width="23.5546875" customWidth="1"/>
  </cols>
  <sheetData>
    <row r="1" spans="1:24">
      <c r="B1" s="41" t="s">
        <v>14</v>
      </c>
      <c r="C1" s="41"/>
    </row>
    <row r="2" spans="1:24">
      <c r="B2" s="41" t="s">
        <v>201</v>
      </c>
      <c r="C2" s="41"/>
    </row>
    <row r="3" spans="1:24" ht="15" thickBot="1"/>
    <row r="4" spans="1:24" ht="15" customHeight="1" thickBot="1">
      <c r="O4" s="32" t="s">
        <v>31</v>
      </c>
    </row>
    <row r="5" spans="1:24" ht="15" customHeight="1">
      <c r="A5" s="4" t="s">
        <v>163</v>
      </c>
      <c r="B5" s="83"/>
      <c r="C5" s="106"/>
      <c r="D5" s="4" t="s">
        <v>10</v>
      </c>
      <c r="E5" s="192" t="s">
        <v>8</v>
      </c>
      <c r="F5" s="193"/>
      <c r="G5" s="192" t="s">
        <v>6</v>
      </c>
      <c r="H5" s="193"/>
      <c r="I5" s="7" t="s">
        <v>4</v>
      </c>
      <c r="J5" s="19" t="s">
        <v>11</v>
      </c>
      <c r="K5" s="6" t="s">
        <v>13</v>
      </c>
      <c r="L5" s="21" t="s">
        <v>17</v>
      </c>
      <c r="M5" s="18"/>
      <c r="N5" s="28" t="s">
        <v>26</v>
      </c>
      <c r="O5" s="23" t="s">
        <v>30</v>
      </c>
      <c r="P5" s="21" t="s">
        <v>35</v>
      </c>
      <c r="Q5" s="28" t="s">
        <v>38</v>
      </c>
      <c r="R5" s="33" t="s">
        <v>40</v>
      </c>
    </row>
    <row r="6" spans="1:24" s="1" customFormat="1" ht="16.5" customHeight="1" thickBot="1">
      <c r="A6" s="139" t="s">
        <v>164</v>
      </c>
      <c r="B6" s="48" t="s">
        <v>0</v>
      </c>
      <c r="C6" s="107"/>
      <c r="D6" s="14" t="s">
        <v>3</v>
      </c>
      <c r="E6" s="194" t="s">
        <v>9</v>
      </c>
      <c r="F6" s="195"/>
      <c r="G6" s="194" t="s">
        <v>7</v>
      </c>
      <c r="H6" s="195"/>
      <c r="I6" s="13" t="s">
        <v>5</v>
      </c>
      <c r="J6" s="20" t="s">
        <v>12</v>
      </c>
      <c r="K6" s="12" t="s">
        <v>153</v>
      </c>
      <c r="L6" s="22" t="s">
        <v>18</v>
      </c>
      <c r="M6" s="22" t="s">
        <v>21</v>
      </c>
      <c r="N6" s="29" t="s">
        <v>25</v>
      </c>
      <c r="O6" s="30" t="s">
        <v>29</v>
      </c>
      <c r="P6" s="22" t="s">
        <v>155</v>
      </c>
      <c r="Q6" s="36" t="s">
        <v>39</v>
      </c>
      <c r="R6" s="34" t="s">
        <v>41</v>
      </c>
      <c r="X6"/>
    </row>
    <row r="7" spans="1:24" s="1" customFormat="1" ht="15" customHeight="1" thickBot="1">
      <c r="A7" s="141"/>
      <c r="B7" s="94" t="s">
        <v>121</v>
      </c>
      <c r="C7" s="94"/>
      <c r="D7" s="95"/>
      <c r="E7" s="95"/>
      <c r="F7" s="95"/>
      <c r="G7" s="95"/>
      <c r="H7" s="95"/>
      <c r="I7" s="96"/>
      <c r="J7" s="95"/>
      <c r="K7" s="95"/>
      <c r="L7" s="97"/>
      <c r="M7" s="97"/>
      <c r="N7" s="97"/>
      <c r="O7" s="97"/>
      <c r="P7" s="97"/>
      <c r="Q7" s="98"/>
      <c r="R7" s="99"/>
      <c r="X7"/>
    </row>
    <row r="8" spans="1:24" s="1" customFormat="1" ht="15" customHeight="1">
      <c r="A8" s="139">
        <v>1</v>
      </c>
      <c r="B8" s="100" t="s">
        <v>101</v>
      </c>
      <c r="C8" s="65" t="s">
        <v>45</v>
      </c>
      <c r="D8" s="39">
        <f>1769386+260023</f>
        <v>2029409</v>
      </c>
      <c r="E8" s="8">
        <v>0</v>
      </c>
      <c r="F8" s="86"/>
      <c r="G8" s="129">
        <v>300000</v>
      </c>
      <c r="H8" s="2"/>
      <c r="I8" s="8">
        <f>+D8+E8+G8</f>
        <v>2329409</v>
      </c>
      <c r="J8" s="38" t="s">
        <v>20</v>
      </c>
      <c r="K8" s="12" t="s">
        <v>173</v>
      </c>
      <c r="L8" s="12" t="s">
        <v>60</v>
      </c>
      <c r="M8" s="12" t="s">
        <v>16</v>
      </c>
      <c r="N8" s="12" t="s">
        <v>16</v>
      </c>
      <c r="O8" s="12" t="s">
        <v>60</v>
      </c>
      <c r="P8" s="23" t="s">
        <v>60</v>
      </c>
      <c r="Q8" s="10" t="s">
        <v>77</v>
      </c>
      <c r="R8" s="37">
        <v>9</v>
      </c>
      <c r="X8" s="42"/>
    </row>
    <row r="9" spans="1:24" s="1" customFormat="1" ht="15" customHeight="1">
      <c r="A9" s="139"/>
      <c r="B9" s="17" t="s">
        <v>100</v>
      </c>
      <c r="C9" s="65" t="s">
        <v>64</v>
      </c>
      <c r="D9" s="39">
        <f>4907229+5690477</f>
        <v>10597706</v>
      </c>
      <c r="E9" s="8">
        <v>6000000</v>
      </c>
      <c r="F9" s="86">
        <v>20</v>
      </c>
      <c r="G9" s="164">
        <v>16500000</v>
      </c>
      <c r="H9" s="9" t="s">
        <v>157</v>
      </c>
      <c r="I9" s="8">
        <f t="shared" ref="I9:I12" si="0">+D9+E9+G9</f>
        <v>33097706</v>
      </c>
      <c r="J9" s="38"/>
      <c r="K9" s="12" t="s">
        <v>89</v>
      </c>
      <c r="L9" s="31" t="s">
        <v>102</v>
      </c>
      <c r="M9" s="26" t="s">
        <v>168</v>
      </c>
      <c r="N9" s="26" t="s">
        <v>104</v>
      </c>
      <c r="O9" s="26" t="s">
        <v>105</v>
      </c>
      <c r="P9" s="31" t="s">
        <v>93</v>
      </c>
      <c r="Q9" s="10"/>
      <c r="R9" s="35"/>
      <c r="X9" s="42"/>
    </row>
    <row r="10" spans="1:24" s="1" customFormat="1" ht="15" customHeight="1">
      <c r="A10" s="139"/>
      <c r="B10" s="17"/>
      <c r="C10" s="65" t="s">
        <v>62</v>
      </c>
      <c r="D10" s="39">
        <v>0</v>
      </c>
      <c r="E10" s="8">
        <v>0</v>
      </c>
      <c r="F10" s="72"/>
      <c r="G10" s="129">
        <v>28000000</v>
      </c>
      <c r="H10" s="2"/>
      <c r="I10" s="8">
        <f t="shared" si="0"/>
        <v>28000000</v>
      </c>
      <c r="J10" s="38"/>
      <c r="K10" s="10"/>
      <c r="L10" s="31" t="s">
        <v>103</v>
      </c>
      <c r="M10" s="26" t="s">
        <v>196</v>
      </c>
      <c r="N10" s="27" t="s">
        <v>28</v>
      </c>
      <c r="O10" s="26" t="s">
        <v>106</v>
      </c>
      <c r="P10" s="26" t="s">
        <v>108</v>
      </c>
      <c r="Q10" s="10"/>
      <c r="R10" s="35"/>
      <c r="X10" s="42"/>
    </row>
    <row r="11" spans="1:24" s="1" customFormat="1" ht="15" customHeight="1">
      <c r="A11" s="139"/>
      <c r="B11" s="17"/>
      <c r="C11" s="65" t="s">
        <v>63</v>
      </c>
      <c r="D11" s="39">
        <v>0</v>
      </c>
      <c r="E11" s="8">
        <v>0</v>
      </c>
      <c r="F11" s="72"/>
      <c r="G11" s="129">
        <v>3400000</v>
      </c>
      <c r="H11" s="2"/>
      <c r="I11" s="8">
        <f t="shared" si="0"/>
        <v>3400000</v>
      </c>
      <c r="J11" s="38"/>
      <c r="K11" s="10"/>
      <c r="L11" s="31" t="s">
        <v>94</v>
      </c>
      <c r="M11" s="26" t="s">
        <v>197</v>
      </c>
      <c r="N11" s="2"/>
      <c r="O11" s="26" t="s">
        <v>107</v>
      </c>
      <c r="P11" s="2"/>
      <c r="Q11" s="10"/>
      <c r="R11" s="35"/>
      <c r="X11" s="42"/>
    </row>
    <row r="12" spans="1:24" s="1" customFormat="1" ht="15" customHeight="1">
      <c r="A12" s="139"/>
      <c r="B12" s="17"/>
      <c r="C12" s="65" t="s">
        <v>66</v>
      </c>
      <c r="D12" s="39">
        <v>0</v>
      </c>
      <c r="E12" s="8">
        <v>0</v>
      </c>
      <c r="F12" s="73"/>
      <c r="G12" s="129">
        <v>1050000</v>
      </c>
      <c r="H12" s="2"/>
      <c r="I12" s="8">
        <f t="shared" si="0"/>
        <v>1050000</v>
      </c>
      <c r="J12" s="38"/>
      <c r="K12" s="10"/>
      <c r="L12" s="2"/>
      <c r="M12" s="26" t="s">
        <v>199</v>
      </c>
      <c r="N12" s="2"/>
      <c r="O12" s="10"/>
      <c r="P12" s="2"/>
      <c r="Q12" s="10"/>
      <c r="R12" s="35"/>
      <c r="X12" s="42"/>
    </row>
    <row r="13" spans="1:24" s="1" customFormat="1" ht="15" customHeight="1" thickBot="1">
      <c r="A13" s="139"/>
      <c r="B13" s="48"/>
      <c r="C13" s="75" t="s">
        <v>40</v>
      </c>
      <c r="D13" s="60">
        <f>SUM(D8:D12)</f>
        <v>12627115</v>
      </c>
      <c r="E13" s="61">
        <f>SUM(E8:E12)</f>
        <v>6000000</v>
      </c>
      <c r="F13" s="160"/>
      <c r="G13" s="166">
        <f t="shared" ref="G13" si="1">SUM(G8:G12)</f>
        <v>49250000</v>
      </c>
      <c r="H13" s="76"/>
      <c r="I13" s="74">
        <f>SUM(I8:I12)</f>
        <v>67877115</v>
      </c>
      <c r="J13" s="20"/>
      <c r="K13" s="69"/>
      <c r="L13" s="54"/>
      <c r="M13" s="53" t="s">
        <v>198</v>
      </c>
      <c r="N13" s="54"/>
      <c r="O13" s="69"/>
      <c r="P13" s="54"/>
      <c r="Q13" s="69"/>
      <c r="R13" s="55"/>
      <c r="X13" s="42"/>
    </row>
    <row r="14" spans="1:24" s="1" customFormat="1" ht="15" customHeight="1">
      <c r="A14" s="143">
        <v>2</v>
      </c>
      <c r="B14" s="100" t="s">
        <v>159</v>
      </c>
      <c r="C14" s="47" t="s">
        <v>61</v>
      </c>
      <c r="D14" s="175">
        <v>2000000</v>
      </c>
      <c r="E14" s="8">
        <v>0</v>
      </c>
      <c r="F14" s="93"/>
      <c r="G14" s="133">
        <v>0</v>
      </c>
      <c r="H14"/>
      <c r="I14" s="8">
        <f>+D14+E14+G14</f>
        <v>2000000</v>
      </c>
      <c r="J14" s="38" t="s">
        <v>165</v>
      </c>
      <c r="K14" s="12" t="s">
        <v>175</v>
      </c>
      <c r="L14" s="12" t="s">
        <v>16</v>
      </c>
      <c r="M14" s="12" t="s">
        <v>16</v>
      </c>
      <c r="N14" s="12" t="s">
        <v>16</v>
      </c>
      <c r="O14" s="12" t="s">
        <v>20</v>
      </c>
      <c r="P14" s="23" t="s">
        <v>16</v>
      </c>
      <c r="Q14" s="172" t="s">
        <v>34</v>
      </c>
      <c r="R14" s="37">
        <v>8</v>
      </c>
      <c r="X14" s="88"/>
    </row>
    <row r="15" spans="1:24" s="1" customFormat="1" ht="15" customHeight="1">
      <c r="A15" s="14"/>
      <c r="B15" s="100" t="s">
        <v>142</v>
      </c>
      <c r="C15" s="43" t="s">
        <v>45</v>
      </c>
      <c r="D15" s="45">
        <v>0</v>
      </c>
      <c r="E15" s="56">
        <v>3500000</v>
      </c>
      <c r="F15" s="59">
        <v>18</v>
      </c>
      <c r="G15" s="134">
        <v>0</v>
      </c>
      <c r="H15" s="16"/>
      <c r="I15" s="8">
        <f>+D15+E15+G15</f>
        <v>3500000</v>
      </c>
      <c r="J15" s="25" t="s">
        <v>15</v>
      </c>
      <c r="K15" s="12" t="s">
        <v>22</v>
      </c>
      <c r="L15" s="26" t="s">
        <v>43</v>
      </c>
      <c r="M15" s="26" t="s">
        <v>23</v>
      </c>
      <c r="N15" s="26" t="s">
        <v>27</v>
      </c>
      <c r="O15" s="26" t="s">
        <v>32</v>
      </c>
      <c r="P15" s="26" t="s">
        <v>37</v>
      </c>
      <c r="Q15" s="15"/>
      <c r="R15" s="35"/>
      <c r="X15" s="88"/>
    </row>
    <row r="16" spans="1:24" s="1" customFormat="1" ht="15" customHeight="1">
      <c r="A16" s="14"/>
      <c r="B16" s="17"/>
      <c r="C16" s="43" t="s">
        <v>62</v>
      </c>
      <c r="D16" s="45">
        <v>3000000</v>
      </c>
      <c r="E16" s="56">
        <v>11500000</v>
      </c>
      <c r="F16" s="58"/>
      <c r="G16" s="134">
        <v>25027057</v>
      </c>
      <c r="H16" s="9"/>
      <c r="I16" s="8">
        <f>+D16+E16+G16</f>
        <v>39527057</v>
      </c>
      <c r="J16" s="25"/>
      <c r="K16" s="11"/>
      <c r="L16" s="27" t="s">
        <v>44</v>
      </c>
      <c r="M16" s="26" t="s">
        <v>24</v>
      </c>
      <c r="N16" s="27" t="s">
        <v>28</v>
      </c>
      <c r="O16" s="27" t="s">
        <v>33</v>
      </c>
      <c r="P16" s="27" t="s">
        <v>36</v>
      </c>
      <c r="Q16" s="15"/>
      <c r="R16" s="35"/>
      <c r="X16" s="88"/>
    </row>
    <row r="17" spans="1:24" s="1" customFormat="1" ht="15" customHeight="1">
      <c r="A17" s="14"/>
      <c r="B17" s="17"/>
      <c r="C17" s="47" t="s">
        <v>63</v>
      </c>
      <c r="D17" s="45">
        <v>0</v>
      </c>
      <c r="E17" s="56">
        <v>0</v>
      </c>
      <c r="F17" s="58"/>
      <c r="G17" s="134">
        <v>3600000</v>
      </c>
      <c r="H17" s="9"/>
      <c r="I17" s="8">
        <f>+D17+E17+G17</f>
        <v>3600000</v>
      </c>
      <c r="J17" s="24"/>
      <c r="K17" s="11"/>
      <c r="L17" s="10"/>
      <c r="M17" s="10"/>
      <c r="N17" s="10"/>
      <c r="O17" s="10"/>
      <c r="P17" s="10"/>
      <c r="Q17" s="15"/>
      <c r="R17" s="35"/>
      <c r="X17" s="88"/>
    </row>
    <row r="18" spans="1:24" s="1" customFormat="1" ht="15" customHeight="1" thickBot="1">
      <c r="A18" s="14"/>
      <c r="B18" s="48"/>
      <c r="C18" s="49" t="s">
        <v>40</v>
      </c>
      <c r="D18" s="60">
        <f>SUM(D14:D17)</f>
        <v>5000000</v>
      </c>
      <c r="E18" s="61">
        <f>SUM(E14:E17)</f>
        <v>15000000</v>
      </c>
      <c r="F18" s="62"/>
      <c r="G18" s="167">
        <f>SUM(G14:G17)</f>
        <v>28627057</v>
      </c>
      <c r="H18" s="63"/>
      <c r="I18" s="61">
        <f>SUM(I14:I17)</f>
        <v>48627057</v>
      </c>
      <c r="J18" s="50"/>
      <c r="K18" s="51"/>
      <c r="L18" s="52"/>
      <c r="M18" s="53"/>
      <c r="N18" s="52"/>
      <c r="O18" s="52"/>
      <c r="P18" s="52"/>
      <c r="Q18" s="54"/>
      <c r="R18" s="55"/>
      <c r="X18" s="88"/>
    </row>
    <row r="19" spans="1:24" s="1" customFormat="1" ht="15" customHeight="1">
      <c r="A19" s="143">
        <v>3</v>
      </c>
      <c r="B19" s="100" t="s">
        <v>160</v>
      </c>
      <c r="C19" s="65" t="s">
        <v>158</v>
      </c>
      <c r="D19" s="39">
        <v>0</v>
      </c>
      <c r="E19" s="8">
        <v>0</v>
      </c>
      <c r="F19" s="57"/>
      <c r="G19" s="129"/>
      <c r="H19"/>
      <c r="I19" s="8">
        <f>+D19+E19+G19</f>
        <v>0</v>
      </c>
      <c r="J19" s="38" t="s">
        <v>165</v>
      </c>
      <c r="K19" s="12" t="s">
        <v>175</v>
      </c>
      <c r="L19" s="12" t="s">
        <v>16</v>
      </c>
      <c r="M19" s="12" t="s">
        <v>16</v>
      </c>
      <c r="N19" s="12" t="s">
        <v>16</v>
      </c>
      <c r="O19" s="12" t="s">
        <v>20</v>
      </c>
      <c r="P19" s="23" t="s">
        <v>16</v>
      </c>
      <c r="Q19" s="10" t="s">
        <v>34</v>
      </c>
      <c r="R19" s="37">
        <v>8</v>
      </c>
      <c r="X19" s="88"/>
    </row>
    <row r="20" spans="1:24" s="1" customFormat="1" ht="15" customHeight="1">
      <c r="A20" s="144"/>
      <c r="B20" s="100" t="s">
        <v>142</v>
      </c>
      <c r="C20" s="65" t="s">
        <v>62</v>
      </c>
      <c r="D20" s="67">
        <v>0</v>
      </c>
      <c r="E20" s="68">
        <v>0</v>
      </c>
      <c r="F20" s="66"/>
      <c r="G20" s="135">
        <v>12088134</v>
      </c>
      <c r="H20" s="9"/>
      <c r="I20" s="8">
        <f t="shared" ref="I20:I21" si="2">+D20+E20+G20</f>
        <v>12088134</v>
      </c>
      <c r="J20" s="25" t="s">
        <v>42</v>
      </c>
      <c r="K20" s="12" t="s">
        <v>22</v>
      </c>
      <c r="L20" s="26" t="s">
        <v>43</v>
      </c>
      <c r="M20" s="26" t="s">
        <v>23</v>
      </c>
      <c r="N20" s="26" t="s">
        <v>27</v>
      </c>
      <c r="O20" s="10"/>
      <c r="P20" s="26" t="s">
        <v>37</v>
      </c>
      <c r="Q20" s="10"/>
      <c r="R20" s="35"/>
      <c r="X20" s="88"/>
    </row>
    <row r="21" spans="1:24" s="1" customFormat="1" ht="15" customHeight="1">
      <c r="A21" s="144"/>
      <c r="B21" s="17"/>
      <c r="C21" s="65" t="s">
        <v>63</v>
      </c>
      <c r="D21" s="39">
        <v>0</v>
      </c>
      <c r="E21" s="68">
        <v>0</v>
      </c>
      <c r="F21" s="64"/>
      <c r="G21" s="129">
        <v>764033</v>
      </c>
      <c r="H21"/>
      <c r="I21" s="8">
        <f t="shared" si="2"/>
        <v>764033</v>
      </c>
      <c r="J21" s="38"/>
      <c r="K21" s="10"/>
      <c r="L21" s="27" t="s">
        <v>44</v>
      </c>
      <c r="M21" s="26" t="s">
        <v>24</v>
      </c>
      <c r="N21" s="27" t="s">
        <v>28</v>
      </c>
      <c r="O21" s="10"/>
      <c r="P21" s="27" t="s">
        <v>36</v>
      </c>
      <c r="Q21" s="10"/>
      <c r="R21" s="35"/>
      <c r="X21" s="88"/>
    </row>
    <row r="22" spans="1:24" s="1" customFormat="1" ht="15" customHeight="1" thickBot="1">
      <c r="A22" s="145"/>
      <c r="B22" s="48"/>
      <c r="C22" s="49" t="s">
        <v>40</v>
      </c>
      <c r="D22" s="60">
        <f>SUM(D19:D21)</f>
        <v>0</v>
      </c>
      <c r="E22" s="61">
        <f>SUM(E19:E21)</f>
        <v>0</v>
      </c>
      <c r="F22" s="62"/>
      <c r="G22" s="166">
        <f>SUM(G19:G21)</f>
        <v>12852167</v>
      </c>
      <c r="H22" s="63"/>
      <c r="I22" s="61">
        <f>SUM(I19:I21)</f>
        <v>12852167</v>
      </c>
      <c r="J22" s="20"/>
      <c r="K22" s="69"/>
      <c r="L22" s="54"/>
      <c r="M22" s="69"/>
      <c r="N22" s="54"/>
      <c r="O22" s="69"/>
      <c r="P22" s="54"/>
      <c r="Q22" s="69"/>
      <c r="R22" s="55"/>
      <c r="X22" s="88"/>
    </row>
    <row r="23" spans="1:24" s="1" customFormat="1" ht="15" customHeight="1">
      <c r="A23" s="14">
        <v>3</v>
      </c>
      <c r="B23" s="100" t="s">
        <v>161</v>
      </c>
      <c r="C23" s="65" t="s">
        <v>158</v>
      </c>
      <c r="D23" s="39">
        <v>0</v>
      </c>
      <c r="E23" s="8">
        <v>0</v>
      </c>
      <c r="F23" s="84"/>
      <c r="G23" s="129">
        <v>0</v>
      </c>
      <c r="H23"/>
      <c r="I23" s="8">
        <f>+D23+E23+G23</f>
        <v>0</v>
      </c>
      <c r="J23" s="38" t="s">
        <v>165</v>
      </c>
      <c r="K23" s="12" t="s">
        <v>175</v>
      </c>
      <c r="L23" s="12" t="s">
        <v>16</v>
      </c>
      <c r="M23" s="12" t="s">
        <v>16</v>
      </c>
      <c r="N23" s="12" t="s">
        <v>16</v>
      </c>
      <c r="O23" s="12" t="s">
        <v>20</v>
      </c>
      <c r="P23" s="23" t="s">
        <v>16</v>
      </c>
      <c r="Q23" s="10" t="s">
        <v>77</v>
      </c>
      <c r="R23" s="37">
        <v>8</v>
      </c>
      <c r="X23" s="88"/>
    </row>
    <row r="24" spans="1:24" s="1" customFormat="1" ht="15" customHeight="1">
      <c r="A24" s="14"/>
      <c r="B24" s="100" t="s">
        <v>142</v>
      </c>
      <c r="C24" s="65" t="s">
        <v>62</v>
      </c>
      <c r="D24" s="39">
        <v>0</v>
      </c>
      <c r="E24" s="8">
        <v>0</v>
      </c>
      <c r="F24" s="72"/>
      <c r="G24" s="129">
        <v>4247494</v>
      </c>
      <c r="H24" s="9"/>
      <c r="I24" s="8">
        <f t="shared" ref="I24:I25" si="3">+D24+E24+G24</f>
        <v>4247494</v>
      </c>
      <c r="J24" s="25" t="s">
        <v>42</v>
      </c>
      <c r="K24" s="12" t="s">
        <v>22</v>
      </c>
      <c r="L24" s="26" t="s">
        <v>43</v>
      </c>
      <c r="M24" s="26" t="s">
        <v>23</v>
      </c>
      <c r="N24" s="26" t="s">
        <v>27</v>
      </c>
      <c r="O24" s="10"/>
      <c r="P24" s="26" t="s">
        <v>37</v>
      </c>
      <c r="Q24" s="10"/>
      <c r="R24" s="35"/>
      <c r="X24" s="88"/>
    </row>
    <row r="25" spans="1:24" s="1" customFormat="1" ht="15" customHeight="1">
      <c r="A25" s="14"/>
      <c r="B25" s="17"/>
      <c r="C25" s="65" t="s">
        <v>63</v>
      </c>
      <c r="D25" s="39">
        <v>0</v>
      </c>
      <c r="E25" s="8">
        <v>0</v>
      </c>
      <c r="F25" s="73"/>
      <c r="G25" s="129">
        <v>334831</v>
      </c>
      <c r="H25" s="2"/>
      <c r="I25" s="8">
        <f t="shared" si="3"/>
        <v>334831</v>
      </c>
      <c r="J25" s="38"/>
      <c r="K25" s="10"/>
      <c r="L25" s="27" t="s">
        <v>44</v>
      </c>
      <c r="M25" s="26" t="s">
        <v>24</v>
      </c>
      <c r="N25" s="27" t="s">
        <v>28</v>
      </c>
      <c r="O25" s="10"/>
      <c r="P25" s="27" t="s">
        <v>36</v>
      </c>
      <c r="Q25" s="10"/>
      <c r="R25" s="35"/>
      <c r="X25" s="88"/>
    </row>
    <row r="26" spans="1:24" s="1" customFormat="1" ht="15" customHeight="1" thickBot="1">
      <c r="A26" s="14"/>
      <c r="B26" s="48"/>
      <c r="C26" s="49" t="s">
        <v>40</v>
      </c>
      <c r="D26" s="60">
        <f>SUM(D23:D25)</f>
        <v>0</v>
      </c>
      <c r="E26" s="61">
        <f>SUM(E23:E25)</f>
        <v>0</v>
      </c>
      <c r="F26" s="62"/>
      <c r="G26" s="166">
        <f>SUM(G23:G25)</f>
        <v>4582325</v>
      </c>
      <c r="H26" s="63"/>
      <c r="I26" s="61">
        <f>SUM(I23:I25)</f>
        <v>4582325</v>
      </c>
      <c r="J26" s="20"/>
      <c r="K26" s="69"/>
      <c r="L26" s="54"/>
      <c r="M26" s="69"/>
      <c r="N26" s="54"/>
      <c r="O26" s="69"/>
      <c r="P26" s="54"/>
      <c r="Q26" s="69"/>
      <c r="R26" s="55"/>
      <c r="X26" s="88"/>
    </row>
    <row r="27" spans="1:24" s="1" customFormat="1" ht="15" customHeight="1">
      <c r="A27" s="143">
        <v>3</v>
      </c>
      <c r="B27" s="100" t="s">
        <v>162</v>
      </c>
      <c r="C27" s="65" t="s">
        <v>158</v>
      </c>
      <c r="D27" s="39">
        <v>0</v>
      </c>
      <c r="E27" s="165">
        <v>3798864</v>
      </c>
      <c r="F27" s="85">
        <v>18</v>
      </c>
      <c r="G27" s="136">
        <v>0</v>
      </c>
      <c r="H27"/>
      <c r="I27" s="8">
        <f>+D27+E27+G27</f>
        <v>3798864</v>
      </c>
      <c r="J27" s="38" t="s">
        <v>165</v>
      </c>
      <c r="K27" s="12" t="s">
        <v>175</v>
      </c>
      <c r="L27" s="12" t="s">
        <v>16</v>
      </c>
      <c r="M27" s="12" t="s">
        <v>16</v>
      </c>
      <c r="N27" s="12" t="s">
        <v>16</v>
      </c>
      <c r="O27" s="12" t="s">
        <v>20</v>
      </c>
      <c r="P27" s="23" t="s">
        <v>16</v>
      </c>
      <c r="Q27" s="10" t="s">
        <v>77</v>
      </c>
      <c r="R27" s="37">
        <v>8</v>
      </c>
      <c r="X27" s="88"/>
    </row>
    <row r="28" spans="1:24" s="1" customFormat="1" ht="15" customHeight="1">
      <c r="A28" s="144"/>
      <c r="B28" s="100" t="s">
        <v>142</v>
      </c>
      <c r="C28" s="65" t="s">
        <v>62</v>
      </c>
      <c r="D28" s="39">
        <v>0</v>
      </c>
      <c r="E28" s="8">
        <v>10000000</v>
      </c>
      <c r="F28" s="72"/>
      <c r="G28" s="129">
        <v>16554788</v>
      </c>
      <c r="H28" s="9"/>
      <c r="I28" s="8">
        <f t="shared" ref="I28:I29" si="4">+D28+E28+G28</f>
        <v>26554788</v>
      </c>
      <c r="J28" s="25" t="s">
        <v>42</v>
      </c>
      <c r="K28" s="12" t="s">
        <v>22</v>
      </c>
      <c r="L28" s="26" t="s">
        <v>43</v>
      </c>
      <c r="M28" s="26" t="s">
        <v>23</v>
      </c>
      <c r="N28" s="26" t="s">
        <v>27</v>
      </c>
      <c r="O28" s="10"/>
      <c r="P28" s="26" t="s">
        <v>37</v>
      </c>
      <c r="Q28" s="10"/>
      <c r="R28" s="35"/>
      <c r="X28" s="88"/>
    </row>
    <row r="29" spans="1:24" s="1" customFormat="1" ht="15" customHeight="1">
      <c r="A29" s="144"/>
      <c r="B29" s="17"/>
      <c r="C29" s="65" t="s">
        <v>63</v>
      </c>
      <c r="D29" s="39">
        <v>0</v>
      </c>
      <c r="E29" s="8">
        <v>0</v>
      </c>
      <c r="F29" s="73"/>
      <c r="G29" s="129">
        <v>1302407</v>
      </c>
      <c r="H29" s="2"/>
      <c r="I29" s="8">
        <f t="shared" si="4"/>
        <v>1302407</v>
      </c>
      <c r="J29" s="38"/>
      <c r="K29" s="10"/>
      <c r="L29" s="27" t="s">
        <v>44</v>
      </c>
      <c r="M29" s="26" t="s">
        <v>24</v>
      </c>
      <c r="N29" s="27" t="s">
        <v>28</v>
      </c>
      <c r="O29" s="10"/>
      <c r="P29" s="27" t="s">
        <v>36</v>
      </c>
      <c r="Q29" s="10"/>
      <c r="R29" s="35"/>
      <c r="X29" s="88"/>
    </row>
    <row r="30" spans="1:24" s="1" customFormat="1" ht="15" customHeight="1" thickBot="1">
      <c r="A30" s="145"/>
      <c r="B30" s="48"/>
      <c r="C30" s="49" t="s">
        <v>40</v>
      </c>
      <c r="D30" s="60">
        <f>SUM(D27:D29)</f>
        <v>0</v>
      </c>
      <c r="E30" s="61">
        <f>SUM(E27:E29)</f>
        <v>13798864</v>
      </c>
      <c r="F30" s="62"/>
      <c r="G30" s="166">
        <f>SUM(G27:G29)</f>
        <v>17857195</v>
      </c>
      <c r="H30" s="63"/>
      <c r="I30" s="61">
        <f>SUM(I27:I29)</f>
        <v>31656059</v>
      </c>
      <c r="J30" s="20"/>
      <c r="K30" s="69"/>
      <c r="L30" s="54"/>
      <c r="M30" s="69"/>
      <c r="N30" s="54"/>
      <c r="O30" s="69"/>
      <c r="P30" s="54"/>
      <c r="Q30" s="69"/>
      <c r="R30" s="55"/>
      <c r="X30" s="88"/>
    </row>
    <row r="31" spans="1:24" s="1" customFormat="1" ht="15" customHeight="1">
      <c r="A31" s="143">
        <v>4</v>
      </c>
      <c r="B31" s="100" t="s">
        <v>217</v>
      </c>
      <c r="C31" s="46" t="s">
        <v>62</v>
      </c>
      <c r="D31" s="44">
        <v>0</v>
      </c>
      <c r="E31" s="8">
        <v>0</v>
      </c>
      <c r="F31" s="57"/>
      <c r="G31" s="133">
        <v>25000000</v>
      </c>
      <c r="H31" s="88"/>
      <c r="I31" s="8">
        <f>+D31+E31+G31</f>
        <v>25000000</v>
      </c>
      <c r="J31" s="19" t="s">
        <v>165</v>
      </c>
      <c r="K31" s="6" t="s">
        <v>206</v>
      </c>
      <c r="L31" s="6" t="s">
        <v>16</v>
      </c>
      <c r="M31" s="6" t="s">
        <v>16</v>
      </c>
      <c r="N31" s="6" t="s">
        <v>20</v>
      </c>
      <c r="O31" s="6" t="s">
        <v>20</v>
      </c>
      <c r="P31" s="21" t="s">
        <v>60</v>
      </c>
      <c r="Q31" s="163" t="s">
        <v>214</v>
      </c>
      <c r="R31" s="37">
        <v>7</v>
      </c>
      <c r="X31" s="88"/>
    </row>
    <row r="32" spans="1:24" s="1" customFormat="1" ht="15" customHeight="1">
      <c r="A32" s="14"/>
      <c r="B32" s="17" t="s">
        <v>204</v>
      </c>
      <c r="C32" s="43" t="s">
        <v>40</v>
      </c>
      <c r="D32" s="115">
        <f>SUM(D31:D31)</f>
        <v>0</v>
      </c>
      <c r="E32" s="116">
        <f>SUM(E31:E31)</f>
        <v>0</v>
      </c>
      <c r="F32" s="118"/>
      <c r="G32" s="128">
        <f>SUM(G31:G31)</f>
        <v>25000000</v>
      </c>
      <c r="H32" s="117"/>
      <c r="I32" s="118">
        <f>SUM(I31:I31)</f>
        <v>25000000</v>
      </c>
      <c r="J32" s="25" t="s">
        <v>218</v>
      </c>
      <c r="K32" s="12"/>
      <c r="L32" s="26" t="s">
        <v>207</v>
      </c>
      <c r="M32" s="26" t="s">
        <v>210</v>
      </c>
      <c r="N32" s="26"/>
      <c r="O32" s="26"/>
      <c r="P32" s="26" t="s">
        <v>37</v>
      </c>
      <c r="Q32" s="23" t="s">
        <v>213</v>
      </c>
      <c r="R32" s="35"/>
      <c r="X32" s="88"/>
    </row>
    <row r="33" spans="1:24" s="1" customFormat="1" ht="15" customHeight="1">
      <c r="A33" s="14"/>
      <c r="B33" s="17" t="s">
        <v>203</v>
      </c>
      <c r="C33" s="43"/>
      <c r="D33" s="45"/>
      <c r="E33" s="56"/>
      <c r="F33" s="58"/>
      <c r="G33" s="134"/>
      <c r="H33" s="9"/>
      <c r="I33" s="8"/>
      <c r="J33" s="25" t="s">
        <v>205</v>
      </c>
      <c r="K33" s="11"/>
      <c r="L33" s="27" t="s">
        <v>208</v>
      </c>
      <c r="M33" s="26" t="s">
        <v>24</v>
      </c>
      <c r="N33" s="27"/>
      <c r="O33" s="27"/>
      <c r="P33" s="27" t="s">
        <v>36</v>
      </c>
      <c r="Q33" s="23" t="s">
        <v>212</v>
      </c>
      <c r="R33" s="35"/>
      <c r="X33" s="88"/>
    </row>
    <row r="34" spans="1:24" s="1" customFormat="1" ht="15" customHeight="1" thickBot="1">
      <c r="A34" s="140"/>
      <c r="B34" s="48" t="s">
        <v>202</v>
      </c>
      <c r="C34" s="176"/>
      <c r="D34" s="119"/>
      <c r="E34" s="177"/>
      <c r="F34" s="173"/>
      <c r="G34" s="178"/>
      <c r="H34" s="174"/>
      <c r="I34" s="179"/>
      <c r="J34" s="50"/>
      <c r="K34" s="51"/>
      <c r="L34" s="53" t="s">
        <v>209</v>
      </c>
      <c r="M34" s="69"/>
      <c r="N34" s="69"/>
      <c r="O34" s="69"/>
      <c r="P34" s="53" t="s">
        <v>211</v>
      </c>
      <c r="Q34" s="54"/>
      <c r="R34" s="55"/>
      <c r="X34" s="88"/>
    </row>
    <row r="35" spans="1:24" s="1" customFormat="1" ht="15" customHeight="1">
      <c r="A35" s="14">
        <v>5</v>
      </c>
      <c r="B35" s="100" t="s">
        <v>84</v>
      </c>
      <c r="C35" s="65" t="s">
        <v>45</v>
      </c>
      <c r="D35" s="39">
        <v>0</v>
      </c>
      <c r="E35" s="146">
        <v>1700000</v>
      </c>
      <c r="F35" s="86">
        <v>18</v>
      </c>
      <c r="G35" s="129">
        <v>0</v>
      </c>
      <c r="H35"/>
      <c r="I35" s="8">
        <f>+D35+E35+G35</f>
        <v>1700000</v>
      </c>
      <c r="J35" s="38" t="s">
        <v>20</v>
      </c>
      <c r="K35" s="12" t="s">
        <v>179</v>
      </c>
      <c r="L35" s="12" t="s">
        <v>182</v>
      </c>
      <c r="M35" s="12" t="s">
        <v>60</v>
      </c>
      <c r="N35" s="12" t="s">
        <v>16</v>
      </c>
      <c r="O35" s="12" t="s">
        <v>20</v>
      </c>
      <c r="P35" s="23" t="s">
        <v>60</v>
      </c>
      <c r="Q35" s="12" t="s">
        <v>72</v>
      </c>
      <c r="R35" s="37">
        <v>8</v>
      </c>
      <c r="X35" s="88"/>
    </row>
    <row r="36" spans="1:24" s="1" customFormat="1" ht="15" customHeight="1">
      <c r="A36" s="14"/>
      <c r="B36" s="17" t="s">
        <v>83</v>
      </c>
      <c r="C36" s="65" t="s">
        <v>62</v>
      </c>
      <c r="D36" s="39">
        <v>0</v>
      </c>
      <c r="E36" s="8">
        <v>0</v>
      </c>
      <c r="F36" s="72"/>
      <c r="G36" s="129">
        <v>11300000</v>
      </c>
      <c r="H36" s="2"/>
      <c r="I36" s="8">
        <f t="shared" ref="I36:I39" si="5">+D36+E36+G36</f>
        <v>11300000</v>
      </c>
      <c r="J36" s="38"/>
      <c r="K36" s="26" t="s">
        <v>180</v>
      </c>
      <c r="L36" s="31" t="s">
        <v>85</v>
      </c>
      <c r="M36" s="26" t="s">
        <v>188</v>
      </c>
      <c r="N36" s="26" t="s">
        <v>50</v>
      </c>
      <c r="O36" s="10"/>
      <c r="P36" s="31" t="s">
        <v>59</v>
      </c>
      <c r="Q36" s="12" t="s">
        <v>82</v>
      </c>
      <c r="R36" s="35"/>
      <c r="X36" s="88"/>
    </row>
    <row r="37" spans="1:24" s="1" customFormat="1" ht="15" customHeight="1">
      <c r="A37" s="14"/>
      <c r="B37" s="17"/>
      <c r="C37" s="65" t="s">
        <v>63</v>
      </c>
      <c r="D37" s="39">
        <v>0</v>
      </c>
      <c r="E37" s="8">
        <v>0</v>
      </c>
      <c r="F37" s="72"/>
      <c r="G37" s="129">
        <v>1150000</v>
      </c>
      <c r="H37" s="2"/>
      <c r="I37" s="8">
        <f t="shared" si="5"/>
        <v>1150000</v>
      </c>
      <c r="J37" s="38"/>
      <c r="K37" s="26" t="s">
        <v>181</v>
      </c>
      <c r="L37" s="31" t="s">
        <v>91</v>
      </c>
      <c r="M37" s="26" t="s">
        <v>189</v>
      </c>
      <c r="N37" s="27" t="s">
        <v>28</v>
      </c>
      <c r="O37" s="10"/>
      <c r="P37" s="26" t="s">
        <v>54</v>
      </c>
      <c r="Q37" s="12" t="s">
        <v>86</v>
      </c>
      <c r="R37" s="35"/>
      <c r="X37" s="88"/>
    </row>
    <row r="38" spans="1:24" s="1" customFormat="1" ht="15" customHeight="1">
      <c r="A38" s="14"/>
      <c r="B38" s="17"/>
      <c r="C38" s="65" t="s">
        <v>65</v>
      </c>
      <c r="D38" s="39">
        <v>0</v>
      </c>
      <c r="E38" s="8">
        <v>0</v>
      </c>
      <c r="F38" s="72"/>
      <c r="G38" s="129">
        <v>550000</v>
      </c>
      <c r="H38" s="2"/>
      <c r="I38" s="8">
        <f t="shared" si="5"/>
        <v>550000</v>
      </c>
      <c r="J38" s="38"/>
      <c r="K38" s="10"/>
      <c r="L38" s="31" t="s">
        <v>94</v>
      </c>
      <c r="M38" s="26" t="s">
        <v>190</v>
      </c>
      <c r="N38" s="2"/>
      <c r="O38" s="10"/>
      <c r="P38" s="2"/>
      <c r="Q38" s="12" t="s">
        <v>87</v>
      </c>
      <c r="R38" s="35"/>
      <c r="X38" s="88"/>
    </row>
    <row r="39" spans="1:24" s="1" customFormat="1" ht="15" customHeight="1">
      <c r="A39" s="14"/>
      <c r="B39" s="17"/>
      <c r="C39" s="65" t="s">
        <v>66</v>
      </c>
      <c r="D39" s="39">
        <v>0</v>
      </c>
      <c r="E39" s="8">
        <v>0</v>
      </c>
      <c r="F39" s="73"/>
      <c r="G39" s="129">
        <v>519000</v>
      </c>
      <c r="H39" s="2"/>
      <c r="I39" s="8">
        <f t="shared" si="5"/>
        <v>519000</v>
      </c>
      <c r="J39" s="38"/>
      <c r="K39" s="10"/>
      <c r="L39" s="2"/>
      <c r="M39" s="26" t="s">
        <v>168</v>
      </c>
      <c r="N39" s="2"/>
      <c r="O39" s="10"/>
      <c r="P39" s="2"/>
      <c r="Q39" s="10"/>
      <c r="R39" s="35"/>
      <c r="X39" s="88"/>
    </row>
    <row r="40" spans="1:24" s="1" customFormat="1" ht="15" customHeight="1">
      <c r="A40" s="14"/>
      <c r="B40" s="17"/>
      <c r="C40" s="65" t="s">
        <v>40</v>
      </c>
      <c r="D40" s="115">
        <f>SUM(D35:D39)</f>
        <v>0</v>
      </c>
      <c r="E40" s="116">
        <f>SUM(E35:E39)</f>
        <v>1700000</v>
      </c>
      <c r="F40" s="149"/>
      <c r="G40" s="150">
        <f>SUM(G35:G39)</f>
        <v>13519000</v>
      </c>
      <c r="H40" s="149"/>
      <c r="I40" s="118">
        <f>SUM(I35:I39)</f>
        <v>15219000</v>
      </c>
      <c r="J40" s="38"/>
      <c r="K40" s="10"/>
      <c r="L40" s="15"/>
      <c r="M40" s="26" t="s">
        <v>196</v>
      </c>
      <c r="N40" s="15"/>
      <c r="O40" s="10"/>
      <c r="P40" s="15"/>
      <c r="Q40" s="10"/>
      <c r="R40" s="35"/>
      <c r="X40" s="88"/>
    </row>
    <row r="41" spans="1:24" s="1" customFormat="1" ht="15" customHeight="1">
      <c r="A41" s="14"/>
      <c r="B41" s="17"/>
      <c r="C41" s="65"/>
      <c r="D41" s="45"/>
      <c r="E41" s="91"/>
      <c r="F41" s="72"/>
      <c r="G41" s="131"/>
      <c r="H41" s="72"/>
      <c r="I41" s="92"/>
      <c r="J41" s="38"/>
      <c r="K41" s="10"/>
      <c r="L41" s="15"/>
      <c r="M41" s="26" t="s">
        <v>197</v>
      </c>
      <c r="N41" s="15"/>
      <c r="O41" s="10"/>
      <c r="P41" s="15"/>
      <c r="Q41" s="10"/>
      <c r="R41" s="35"/>
      <c r="X41" s="88"/>
    </row>
    <row r="42" spans="1:24" s="1" customFormat="1" ht="15" customHeight="1">
      <c r="A42" s="14"/>
      <c r="B42" s="17"/>
      <c r="C42" s="65"/>
      <c r="D42" s="45"/>
      <c r="E42" s="91"/>
      <c r="F42" s="72"/>
      <c r="G42" s="131"/>
      <c r="H42" s="72"/>
      <c r="I42" s="92"/>
      <c r="J42" s="38"/>
      <c r="K42" s="10"/>
      <c r="L42" s="15"/>
      <c r="M42" s="26" t="s">
        <v>199</v>
      </c>
      <c r="N42" s="15"/>
      <c r="O42" s="10"/>
      <c r="P42" s="15"/>
      <c r="Q42" s="10"/>
      <c r="R42" s="35"/>
      <c r="X42" s="88"/>
    </row>
    <row r="43" spans="1:24" s="1" customFormat="1" ht="15" customHeight="1" thickBot="1">
      <c r="A43" s="14"/>
      <c r="B43" s="48"/>
      <c r="C43" s="75"/>
      <c r="D43" s="119"/>
      <c r="E43" s="120"/>
      <c r="F43" s="151"/>
      <c r="G43" s="132"/>
      <c r="H43" s="151"/>
      <c r="I43" s="122"/>
      <c r="J43" s="20"/>
      <c r="K43" s="69"/>
      <c r="L43" s="54"/>
      <c r="M43" s="53" t="s">
        <v>198</v>
      </c>
      <c r="N43" s="54"/>
      <c r="O43" s="69"/>
      <c r="P43" s="54"/>
      <c r="Q43" s="69"/>
      <c r="R43" s="55"/>
      <c r="X43" s="88"/>
    </row>
    <row r="44" spans="1:24" s="1" customFormat="1" ht="15" customHeight="1">
      <c r="A44" s="143">
        <v>6</v>
      </c>
      <c r="B44" s="101" t="s">
        <v>125</v>
      </c>
      <c r="C44" s="102" t="s">
        <v>45</v>
      </c>
      <c r="D44" s="103">
        <v>0</v>
      </c>
      <c r="E44" s="104">
        <v>0</v>
      </c>
      <c r="F44" s="85"/>
      <c r="G44" s="130">
        <v>1400000</v>
      </c>
      <c r="H44" s="5"/>
      <c r="I44" s="104">
        <f>+D44+E44+G44</f>
        <v>1400000</v>
      </c>
      <c r="J44" s="19" t="s">
        <v>20</v>
      </c>
      <c r="K44" s="6" t="s">
        <v>183</v>
      </c>
      <c r="L44" s="6" t="s">
        <v>16</v>
      </c>
      <c r="M44" s="6" t="s">
        <v>20</v>
      </c>
      <c r="N44" s="6" t="s">
        <v>16</v>
      </c>
      <c r="O44" s="6" t="s">
        <v>20</v>
      </c>
      <c r="P44" s="21" t="s">
        <v>60</v>
      </c>
      <c r="Q44" s="6" t="s">
        <v>72</v>
      </c>
      <c r="R44" s="105">
        <v>5</v>
      </c>
      <c r="X44" s="88"/>
    </row>
    <row r="45" spans="1:24" s="1" customFormat="1" ht="15" customHeight="1">
      <c r="A45" s="144"/>
      <c r="B45" s="17" t="s">
        <v>124</v>
      </c>
      <c r="C45" s="65" t="s">
        <v>64</v>
      </c>
      <c r="D45" s="39">
        <v>0</v>
      </c>
      <c r="E45" s="8">
        <v>0</v>
      </c>
      <c r="F45" s="86"/>
      <c r="G45" s="133">
        <v>1500000</v>
      </c>
      <c r="H45" s="15"/>
      <c r="I45" s="8">
        <f t="shared" ref="I45:I47" si="6">+D45+E45+G45</f>
        <v>1500000</v>
      </c>
      <c r="J45" s="38"/>
      <c r="K45" s="12" t="s">
        <v>126</v>
      </c>
      <c r="L45" s="90" t="s">
        <v>127</v>
      </c>
      <c r="M45" s="10"/>
      <c r="N45" s="26" t="s">
        <v>50</v>
      </c>
      <c r="O45" s="10"/>
      <c r="P45" s="90" t="s">
        <v>93</v>
      </c>
      <c r="Q45" s="12" t="s">
        <v>82</v>
      </c>
      <c r="R45" s="35"/>
      <c r="X45" s="88"/>
    </row>
    <row r="46" spans="1:24" s="1" customFormat="1" ht="15" customHeight="1">
      <c r="A46" s="144"/>
      <c r="B46" s="17"/>
      <c r="C46" s="65" t="s">
        <v>62</v>
      </c>
      <c r="D46" s="39">
        <v>0</v>
      </c>
      <c r="E46" s="8">
        <v>0</v>
      </c>
      <c r="F46" s="72"/>
      <c r="G46" s="133">
        <v>11000000</v>
      </c>
      <c r="H46" s="15"/>
      <c r="I46" s="8">
        <f t="shared" si="6"/>
        <v>11000000</v>
      </c>
      <c r="J46" s="38"/>
      <c r="K46" s="26" t="s">
        <v>180</v>
      </c>
      <c r="L46" s="90" t="s">
        <v>128</v>
      </c>
      <c r="M46" s="10"/>
      <c r="N46" s="27" t="s">
        <v>28</v>
      </c>
      <c r="O46" s="10"/>
      <c r="P46" s="26" t="s">
        <v>54</v>
      </c>
      <c r="Q46" s="10"/>
      <c r="R46" s="35"/>
      <c r="X46" s="88"/>
    </row>
    <row r="47" spans="1:24" s="1" customFormat="1" ht="15" customHeight="1">
      <c r="A47" s="144"/>
      <c r="B47" s="17"/>
      <c r="C47" s="65" t="s">
        <v>63</v>
      </c>
      <c r="D47" s="39">
        <v>0</v>
      </c>
      <c r="E47" s="8">
        <v>0</v>
      </c>
      <c r="F47" s="73"/>
      <c r="G47" s="133">
        <v>1100000</v>
      </c>
      <c r="H47" s="15"/>
      <c r="I47" s="8">
        <f t="shared" si="6"/>
        <v>1100000</v>
      </c>
      <c r="J47" s="38"/>
      <c r="K47" s="26" t="s">
        <v>184</v>
      </c>
      <c r="L47" s="15"/>
      <c r="M47" s="10"/>
      <c r="N47" s="15"/>
      <c r="O47" s="10"/>
      <c r="P47" s="15"/>
      <c r="Q47" s="10"/>
      <c r="R47" s="35"/>
      <c r="X47" s="88"/>
    </row>
    <row r="48" spans="1:24" s="1" customFormat="1" ht="15" customHeight="1">
      <c r="A48" s="144"/>
      <c r="B48" s="17"/>
      <c r="C48" s="65" t="s">
        <v>40</v>
      </c>
      <c r="D48" s="115">
        <f>SUM(D44:D47)</f>
        <v>0</v>
      </c>
      <c r="E48" s="116">
        <f>SUM(E44:E47)</f>
        <v>0</v>
      </c>
      <c r="F48" s="149"/>
      <c r="G48" s="150">
        <f>SUM(G44:G47)</f>
        <v>15000000</v>
      </c>
      <c r="H48" s="149"/>
      <c r="I48" s="118">
        <f>SUM(I44:I47)</f>
        <v>15000000</v>
      </c>
      <c r="J48" s="38"/>
      <c r="K48" s="26" t="s">
        <v>185</v>
      </c>
      <c r="L48" s="15"/>
      <c r="M48" s="10"/>
      <c r="N48" s="15"/>
      <c r="O48" s="10"/>
      <c r="P48" s="15"/>
      <c r="Q48" s="10"/>
      <c r="R48" s="35"/>
      <c r="X48" s="88"/>
    </row>
    <row r="49" spans="1:24" s="1" customFormat="1" ht="15" customHeight="1" thickBot="1">
      <c r="A49" s="145"/>
      <c r="B49" s="48"/>
      <c r="C49" s="75"/>
      <c r="D49" s="119"/>
      <c r="E49" s="120"/>
      <c r="F49" s="151"/>
      <c r="G49" s="152"/>
      <c r="H49" s="153"/>
      <c r="I49" s="122"/>
      <c r="J49" s="20"/>
      <c r="K49" s="53" t="s">
        <v>186</v>
      </c>
      <c r="L49" s="54"/>
      <c r="M49" s="69"/>
      <c r="N49" s="54"/>
      <c r="O49" s="69"/>
      <c r="P49" s="54"/>
      <c r="Q49" s="69"/>
      <c r="R49" s="55"/>
      <c r="X49" s="88"/>
    </row>
    <row r="50" spans="1:24" s="1" customFormat="1" ht="15" customHeight="1">
      <c r="A50" s="143">
        <v>7</v>
      </c>
      <c r="B50" s="100" t="s">
        <v>84</v>
      </c>
      <c r="C50" s="65" t="s">
        <v>45</v>
      </c>
      <c r="D50" s="39">
        <f>1466398+341455</f>
        <v>1807853</v>
      </c>
      <c r="E50" s="8">
        <v>0</v>
      </c>
      <c r="F50" s="85"/>
      <c r="G50" s="129">
        <v>200000</v>
      </c>
      <c r="H50" s="2"/>
      <c r="I50" s="8">
        <f>+D50+E50+G50</f>
        <v>2007853</v>
      </c>
      <c r="J50" s="38" t="s">
        <v>20</v>
      </c>
      <c r="K50" s="12" t="s">
        <v>179</v>
      </c>
      <c r="L50" s="12" t="s">
        <v>182</v>
      </c>
      <c r="M50" s="12" t="s">
        <v>60</v>
      </c>
      <c r="N50" s="12" t="s">
        <v>16</v>
      </c>
      <c r="O50" s="12" t="s">
        <v>20</v>
      </c>
      <c r="P50" s="23" t="s">
        <v>60</v>
      </c>
      <c r="Q50" s="12" t="s">
        <v>72</v>
      </c>
      <c r="R50" s="37">
        <v>8</v>
      </c>
      <c r="X50" s="88"/>
    </row>
    <row r="51" spans="1:24" s="1" customFormat="1" ht="15" customHeight="1">
      <c r="A51" s="144"/>
      <c r="B51" s="17" t="s">
        <v>88</v>
      </c>
      <c r="C51" s="65" t="s">
        <v>64</v>
      </c>
      <c r="D51" s="39">
        <v>7997829</v>
      </c>
      <c r="E51" s="8">
        <v>0</v>
      </c>
      <c r="F51" s="72"/>
      <c r="G51" s="129">
        <v>0</v>
      </c>
      <c r="H51" s="2"/>
      <c r="I51" s="8">
        <f t="shared" ref="I51:I54" si="7">+D51+E51+G51</f>
        <v>7997829</v>
      </c>
      <c r="J51" s="38"/>
      <c r="K51" s="12" t="s">
        <v>89</v>
      </c>
      <c r="L51" s="31" t="s">
        <v>90</v>
      </c>
      <c r="M51" s="26" t="s">
        <v>92</v>
      </c>
      <c r="N51" s="26" t="s">
        <v>50</v>
      </c>
      <c r="O51" s="10"/>
      <c r="P51" s="31" t="s">
        <v>93</v>
      </c>
      <c r="Q51" s="12" t="s">
        <v>82</v>
      </c>
      <c r="R51" s="35"/>
      <c r="X51" s="88"/>
    </row>
    <row r="52" spans="1:24" s="1" customFormat="1" ht="15" customHeight="1">
      <c r="A52" s="144"/>
      <c r="B52" s="17"/>
      <c r="C52" s="65" t="s">
        <v>62</v>
      </c>
      <c r="D52" s="39">
        <v>0</v>
      </c>
      <c r="E52" s="8">
        <v>0</v>
      </c>
      <c r="F52" s="72"/>
      <c r="G52" s="129">
        <v>11500000</v>
      </c>
      <c r="H52" s="2"/>
      <c r="I52" s="8">
        <f t="shared" si="7"/>
        <v>11500000</v>
      </c>
      <c r="J52" s="38"/>
      <c r="K52" s="10"/>
      <c r="L52" s="31" t="s">
        <v>91</v>
      </c>
      <c r="M52" s="26" t="s">
        <v>58</v>
      </c>
      <c r="N52" s="27" t="s">
        <v>28</v>
      </c>
      <c r="O52" s="10"/>
      <c r="P52" s="26" t="s">
        <v>54</v>
      </c>
      <c r="Q52" s="12"/>
      <c r="R52" s="35"/>
      <c r="X52" s="88"/>
    </row>
    <row r="53" spans="1:24" s="1" customFormat="1" ht="15" customHeight="1">
      <c r="A53" s="144"/>
      <c r="B53" s="17"/>
      <c r="C53" s="65" t="s">
        <v>63</v>
      </c>
      <c r="D53" s="39">
        <v>0</v>
      </c>
      <c r="E53" s="8">
        <v>0</v>
      </c>
      <c r="F53" s="72"/>
      <c r="G53" s="129">
        <v>950000</v>
      </c>
      <c r="H53" s="2"/>
      <c r="I53" s="8">
        <f t="shared" si="7"/>
        <v>950000</v>
      </c>
      <c r="J53" s="38"/>
      <c r="K53" s="10"/>
      <c r="L53" s="31" t="s">
        <v>95</v>
      </c>
      <c r="M53" s="26" t="s">
        <v>168</v>
      </c>
      <c r="N53" s="2"/>
      <c r="O53" s="10"/>
      <c r="P53" s="2"/>
      <c r="Q53" s="10"/>
      <c r="R53" s="35"/>
      <c r="X53" s="88"/>
    </row>
    <row r="54" spans="1:24" s="1" customFormat="1" ht="15" customHeight="1">
      <c r="A54" s="144"/>
      <c r="B54" s="17"/>
      <c r="C54" s="65" t="s">
        <v>66</v>
      </c>
      <c r="D54" s="39">
        <v>0</v>
      </c>
      <c r="E54" s="8">
        <v>0</v>
      </c>
      <c r="F54" s="73"/>
      <c r="G54" s="129">
        <v>375000</v>
      </c>
      <c r="H54" s="2"/>
      <c r="I54" s="8">
        <f t="shared" si="7"/>
        <v>375000</v>
      </c>
      <c r="J54" s="38"/>
      <c r="K54" s="10"/>
      <c r="L54" s="31" t="s">
        <v>94</v>
      </c>
      <c r="M54" s="26" t="s">
        <v>196</v>
      </c>
      <c r="N54" s="2"/>
      <c r="O54" s="10"/>
      <c r="P54" s="2"/>
      <c r="Q54" s="10"/>
      <c r="R54" s="35"/>
      <c r="X54" s="88"/>
    </row>
    <row r="55" spans="1:24" s="1" customFormat="1" ht="15" customHeight="1">
      <c r="A55" s="144"/>
      <c r="B55" s="17"/>
      <c r="C55" s="65" t="s">
        <v>40</v>
      </c>
      <c r="D55" s="115">
        <f>SUM(D50:D54)</f>
        <v>9805682</v>
      </c>
      <c r="E55" s="116">
        <f>SUM(E50:E54)</f>
        <v>0</v>
      </c>
      <c r="F55" s="149"/>
      <c r="G55" s="171">
        <f>SUM(G50:G54)</f>
        <v>13025000</v>
      </c>
      <c r="H55" s="149"/>
      <c r="I55" s="118">
        <f>SUM(I50:I54)</f>
        <v>22830682</v>
      </c>
      <c r="J55" s="38"/>
      <c r="K55" s="10"/>
      <c r="L55" s="15"/>
      <c r="M55" s="26" t="s">
        <v>197</v>
      </c>
      <c r="N55" s="15"/>
      <c r="O55" s="10"/>
      <c r="P55" s="15"/>
      <c r="Q55" s="10"/>
      <c r="R55" s="35"/>
      <c r="X55" s="88"/>
    </row>
    <row r="56" spans="1:24" s="1" customFormat="1" ht="15" customHeight="1">
      <c r="A56" s="144"/>
      <c r="B56" s="17"/>
      <c r="C56" s="65"/>
      <c r="D56" s="45"/>
      <c r="E56" s="91"/>
      <c r="F56" s="72"/>
      <c r="G56" s="154"/>
      <c r="H56" s="72"/>
      <c r="I56" s="92"/>
      <c r="J56" s="38"/>
      <c r="K56" s="10"/>
      <c r="L56" s="15"/>
      <c r="M56" s="26" t="s">
        <v>199</v>
      </c>
      <c r="N56" s="15"/>
      <c r="O56" s="10"/>
      <c r="P56" s="15"/>
      <c r="Q56" s="10"/>
      <c r="R56" s="35"/>
      <c r="X56" s="88"/>
    </row>
    <row r="57" spans="1:24" s="1" customFormat="1" ht="15" customHeight="1" thickBot="1">
      <c r="A57" s="145"/>
      <c r="B57" s="48"/>
      <c r="C57" s="75"/>
      <c r="D57" s="119"/>
      <c r="E57" s="120"/>
      <c r="F57" s="151"/>
      <c r="G57" s="155"/>
      <c r="H57" s="151"/>
      <c r="I57" s="122"/>
      <c r="J57" s="20"/>
      <c r="K57" s="69"/>
      <c r="L57" s="54"/>
      <c r="M57" s="53" t="s">
        <v>198</v>
      </c>
      <c r="N57" s="54"/>
      <c r="O57" s="69"/>
      <c r="P57" s="54"/>
      <c r="Q57" s="69"/>
      <c r="R57" s="55"/>
      <c r="X57" s="88"/>
    </row>
    <row r="58" spans="1:24" s="1" customFormat="1" ht="15" customHeight="1">
      <c r="A58" s="143">
        <v>8</v>
      </c>
      <c r="B58" s="101" t="s">
        <v>137</v>
      </c>
      <c r="C58" s="102" t="s">
        <v>45</v>
      </c>
      <c r="D58" s="103">
        <v>0</v>
      </c>
      <c r="E58" s="104">
        <v>0</v>
      </c>
      <c r="F58" s="85"/>
      <c r="G58" s="168">
        <v>6000000</v>
      </c>
      <c r="H58" s="5"/>
      <c r="I58" s="104">
        <f>+D58+E58+G58</f>
        <v>6000000</v>
      </c>
      <c r="J58" s="19" t="s">
        <v>20</v>
      </c>
      <c r="K58" s="6" t="s">
        <v>177</v>
      </c>
      <c r="L58" s="6" t="s">
        <v>60</v>
      </c>
      <c r="M58" s="6" t="s">
        <v>16</v>
      </c>
      <c r="N58" s="6" t="s">
        <v>16</v>
      </c>
      <c r="O58" s="6" t="s">
        <v>16</v>
      </c>
      <c r="P58" s="21" t="s">
        <v>60</v>
      </c>
      <c r="Q58" s="6" t="s">
        <v>113</v>
      </c>
      <c r="R58" s="105">
        <v>8</v>
      </c>
      <c r="X58" s="88"/>
    </row>
    <row r="59" spans="1:24" s="1" customFormat="1" ht="15" customHeight="1">
      <c r="A59" s="14"/>
      <c r="B59" s="17" t="s">
        <v>136</v>
      </c>
      <c r="C59" s="65" t="s">
        <v>64</v>
      </c>
      <c r="D59" s="39">
        <v>0</v>
      </c>
      <c r="E59" s="8">
        <v>0</v>
      </c>
      <c r="F59" s="72"/>
      <c r="G59" s="169">
        <v>2000000</v>
      </c>
      <c r="H59" s="15"/>
      <c r="I59" s="8">
        <f t="shared" ref="I59:I62" si="8">+D59+E59+G59</f>
        <v>2000000</v>
      </c>
      <c r="J59" s="38"/>
      <c r="K59" s="12" t="s">
        <v>126</v>
      </c>
      <c r="L59" s="31" t="s">
        <v>138</v>
      </c>
      <c r="M59" s="26" t="s">
        <v>140</v>
      </c>
      <c r="N59" s="26" t="s">
        <v>50</v>
      </c>
      <c r="O59" s="90" t="s">
        <v>169</v>
      </c>
      <c r="P59" s="26" t="s">
        <v>93</v>
      </c>
      <c r="Q59" s="12" t="s">
        <v>73</v>
      </c>
      <c r="R59" s="35"/>
      <c r="X59" s="88"/>
    </row>
    <row r="60" spans="1:24" s="1" customFormat="1" ht="15" customHeight="1">
      <c r="A60" s="14"/>
      <c r="B60" s="17"/>
      <c r="C60" s="65" t="s">
        <v>62</v>
      </c>
      <c r="D60" s="39">
        <v>0</v>
      </c>
      <c r="E60" s="8">
        <v>0</v>
      </c>
      <c r="F60" s="72"/>
      <c r="G60" s="169">
        <v>39150000</v>
      </c>
      <c r="H60" s="15"/>
      <c r="I60" s="8">
        <f t="shared" si="8"/>
        <v>39150000</v>
      </c>
      <c r="J60" s="38"/>
      <c r="K60" s="10"/>
      <c r="L60" s="31" t="s">
        <v>139</v>
      </c>
      <c r="M60" s="26" t="s">
        <v>141</v>
      </c>
      <c r="N60" s="27" t="s">
        <v>28</v>
      </c>
      <c r="O60" s="148" t="s">
        <v>170</v>
      </c>
      <c r="P60" s="26" t="s">
        <v>54</v>
      </c>
      <c r="Q60" s="12"/>
      <c r="R60" s="35"/>
      <c r="X60" s="88"/>
    </row>
    <row r="61" spans="1:24" s="1" customFormat="1" ht="15" customHeight="1">
      <c r="A61" s="14"/>
      <c r="B61" s="17"/>
      <c r="C61" s="65" t="s">
        <v>63</v>
      </c>
      <c r="D61" s="39">
        <v>0</v>
      </c>
      <c r="E61" s="8">
        <v>0</v>
      </c>
      <c r="F61" s="72"/>
      <c r="G61" s="169">
        <v>5850000</v>
      </c>
      <c r="H61" s="15"/>
      <c r="I61" s="8">
        <f t="shared" si="8"/>
        <v>5850000</v>
      </c>
      <c r="J61" s="38"/>
      <c r="K61" s="10"/>
      <c r="L61" s="10"/>
      <c r="M61" s="10"/>
      <c r="N61" s="10"/>
      <c r="O61" s="26" t="s">
        <v>171</v>
      </c>
      <c r="P61" s="10"/>
      <c r="Q61" s="10"/>
      <c r="R61" s="35"/>
      <c r="X61" s="88"/>
    </row>
    <row r="62" spans="1:24" s="1" customFormat="1" ht="15" customHeight="1" thickBot="1">
      <c r="A62" s="145"/>
      <c r="B62" s="48"/>
      <c r="C62" s="75" t="s">
        <v>40</v>
      </c>
      <c r="D62" s="60">
        <f>SUM(D58:D61)</f>
        <v>0</v>
      </c>
      <c r="E62" s="61">
        <f>SUM(E58:E61)</f>
        <v>0</v>
      </c>
      <c r="F62" s="76"/>
      <c r="G62" s="127">
        <f>SUM(G58:G61)</f>
        <v>53000000</v>
      </c>
      <c r="H62" s="76"/>
      <c r="I62" s="185">
        <f t="shared" si="8"/>
        <v>53000000</v>
      </c>
      <c r="J62" s="20"/>
      <c r="K62" s="69"/>
      <c r="L62" s="69"/>
      <c r="M62" s="69"/>
      <c r="N62" s="69"/>
      <c r="O62" s="69"/>
      <c r="P62" s="69"/>
      <c r="Q62" s="69"/>
      <c r="R62" s="55"/>
      <c r="X62" s="88"/>
    </row>
    <row r="63" spans="1:24" s="1" customFormat="1" ht="15" customHeight="1" thickBot="1">
      <c r="A63" s="140"/>
      <c r="B63" s="186" t="s">
        <v>219</v>
      </c>
      <c r="C63" s="124"/>
      <c r="D63" s="122"/>
      <c r="E63" s="122"/>
      <c r="F63" s="54"/>
      <c r="G63" s="187">
        <f>+G13+G18+G22+G26+G30+G32+G40+G48+G55+G62</f>
        <v>232712744</v>
      </c>
      <c r="H63" s="54"/>
      <c r="I63" s="184"/>
      <c r="J63" s="51"/>
      <c r="K63" s="54"/>
      <c r="L63" s="54"/>
      <c r="M63" s="54"/>
      <c r="N63" s="54"/>
      <c r="O63" s="54"/>
      <c r="P63" s="54"/>
      <c r="Q63" s="54"/>
      <c r="R63" s="107"/>
      <c r="X63" s="88"/>
    </row>
    <row r="64" spans="1:24" s="1" customFormat="1" ht="15" customHeight="1" thickBot="1">
      <c r="A64" s="141"/>
      <c r="B64" s="94" t="s">
        <v>122</v>
      </c>
      <c r="C64" s="94"/>
      <c r="D64" s="95"/>
      <c r="E64" s="95"/>
      <c r="F64" s="95"/>
      <c r="G64" s="95"/>
      <c r="H64" s="95"/>
      <c r="I64" s="96"/>
      <c r="J64" s="95"/>
      <c r="K64" s="95"/>
      <c r="L64" s="97"/>
      <c r="M64" s="97"/>
      <c r="N64" s="97"/>
      <c r="O64" s="97"/>
      <c r="P64" s="97"/>
      <c r="Q64" s="98"/>
      <c r="R64" s="99"/>
      <c r="X64" s="88"/>
    </row>
    <row r="65" spans="1:24" s="1" customFormat="1" ht="15" customHeight="1">
      <c r="A65" s="14">
        <v>9</v>
      </c>
      <c r="B65" s="100" t="s">
        <v>84</v>
      </c>
      <c r="C65" s="65" t="s">
        <v>45</v>
      </c>
      <c r="D65" s="39">
        <f>1663160+1927</f>
        <v>1665087</v>
      </c>
      <c r="E65" s="8">
        <v>0</v>
      </c>
      <c r="F65" s="86"/>
      <c r="G65" s="129">
        <v>1200000</v>
      </c>
      <c r="H65" s="2"/>
      <c r="I65" s="8">
        <f>+D65+E65+G65</f>
        <v>2865087</v>
      </c>
      <c r="J65" s="38" t="s">
        <v>20</v>
      </c>
      <c r="K65" s="12" t="s">
        <v>179</v>
      </c>
      <c r="L65" s="12" t="s">
        <v>60</v>
      </c>
      <c r="M65" s="12" t="s">
        <v>60</v>
      </c>
      <c r="N65" s="12" t="s">
        <v>16</v>
      </c>
      <c r="O65" s="12" t="s">
        <v>20</v>
      </c>
      <c r="P65" s="23" t="s">
        <v>60</v>
      </c>
      <c r="Q65" s="12" t="s">
        <v>72</v>
      </c>
      <c r="R65" s="37">
        <v>7</v>
      </c>
      <c r="X65" s="88"/>
    </row>
    <row r="66" spans="1:24" s="1" customFormat="1" ht="15" customHeight="1">
      <c r="A66" s="14"/>
      <c r="B66" s="17" t="s">
        <v>96</v>
      </c>
      <c r="C66" s="65" t="s">
        <v>64</v>
      </c>
      <c r="D66" s="39">
        <v>9845123</v>
      </c>
      <c r="E66" s="8">
        <v>0</v>
      </c>
      <c r="F66" s="72"/>
      <c r="G66" s="129">
        <v>0</v>
      </c>
      <c r="H66" s="2"/>
      <c r="I66" s="8">
        <f t="shared" ref="I66:I69" si="9">+D66+E66+G66</f>
        <v>9845123</v>
      </c>
      <c r="J66" s="38"/>
      <c r="K66" s="12" t="s">
        <v>89</v>
      </c>
      <c r="L66" s="31" t="s">
        <v>90</v>
      </c>
      <c r="M66" s="26" t="s">
        <v>92</v>
      </c>
      <c r="N66" s="26" t="s">
        <v>50</v>
      </c>
      <c r="O66" s="10"/>
      <c r="P66" s="31" t="s">
        <v>93</v>
      </c>
      <c r="Q66" s="12" t="s">
        <v>82</v>
      </c>
      <c r="R66" s="35"/>
      <c r="X66" s="88"/>
    </row>
    <row r="67" spans="1:24" s="1" customFormat="1" ht="15" customHeight="1">
      <c r="A67" s="14"/>
      <c r="B67" s="17"/>
      <c r="C67" s="65" t="s">
        <v>62</v>
      </c>
      <c r="D67" s="39">
        <v>48129</v>
      </c>
      <c r="E67" s="8">
        <v>0</v>
      </c>
      <c r="F67" s="72"/>
      <c r="G67" s="129">
        <v>13150000</v>
      </c>
      <c r="H67" s="2"/>
      <c r="I67" s="8">
        <f t="shared" si="9"/>
        <v>13198129</v>
      </c>
      <c r="J67" s="38"/>
      <c r="K67" s="10"/>
      <c r="L67" s="31" t="s">
        <v>97</v>
      </c>
      <c r="M67" s="26" t="s">
        <v>58</v>
      </c>
      <c r="N67" s="27" t="s">
        <v>28</v>
      </c>
      <c r="O67" s="10"/>
      <c r="P67" s="26" t="s">
        <v>54</v>
      </c>
      <c r="Q67" s="12" t="s">
        <v>98</v>
      </c>
      <c r="R67" s="35"/>
      <c r="X67" s="88"/>
    </row>
    <row r="68" spans="1:24" s="1" customFormat="1" ht="15" customHeight="1">
      <c r="A68" s="14"/>
      <c r="B68" s="17"/>
      <c r="C68" s="65" t="s">
        <v>63</v>
      </c>
      <c r="D68" s="39">
        <v>0</v>
      </c>
      <c r="E68" s="8">
        <v>0</v>
      </c>
      <c r="F68" s="72"/>
      <c r="G68" s="129">
        <v>1200000</v>
      </c>
      <c r="H68" s="2"/>
      <c r="I68" s="8">
        <f t="shared" si="9"/>
        <v>1200000</v>
      </c>
      <c r="J68" s="38"/>
      <c r="K68" s="10"/>
      <c r="L68" s="31" t="s">
        <v>94</v>
      </c>
      <c r="M68" s="26" t="s">
        <v>168</v>
      </c>
      <c r="N68" s="2"/>
      <c r="O68" s="10"/>
      <c r="P68" s="2"/>
      <c r="Q68" s="12" t="s">
        <v>99</v>
      </c>
      <c r="R68" s="35"/>
      <c r="X68" s="88"/>
    </row>
    <row r="69" spans="1:24" s="1" customFormat="1" ht="15" customHeight="1">
      <c r="A69" s="14"/>
      <c r="B69" s="17"/>
      <c r="C69" s="65" t="s">
        <v>66</v>
      </c>
      <c r="D69" s="39">
        <v>0</v>
      </c>
      <c r="E69" s="8">
        <v>0</v>
      </c>
      <c r="F69" s="73"/>
      <c r="G69" s="129">
        <v>400000</v>
      </c>
      <c r="H69" s="2"/>
      <c r="I69" s="8">
        <f t="shared" si="9"/>
        <v>400000</v>
      </c>
      <c r="J69" s="38"/>
      <c r="K69" s="10"/>
      <c r="L69" s="31"/>
      <c r="M69" s="26" t="s">
        <v>196</v>
      </c>
      <c r="N69" s="2"/>
      <c r="O69" s="10"/>
      <c r="P69" s="2"/>
      <c r="Q69" s="10"/>
      <c r="R69" s="35"/>
      <c r="X69" s="88"/>
    </row>
    <row r="70" spans="1:24" s="1" customFormat="1" ht="15" customHeight="1">
      <c r="A70" s="14"/>
      <c r="B70" s="17"/>
      <c r="C70" s="65" t="s">
        <v>40</v>
      </c>
      <c r="D70" s="115">
        <f>SUM(D65:D69)</f>
        <v>11558339</v>
      </c>
      <c r="E70" s="116">
        <f>SUM(E65:E69)</f>
        <v>0</v>
      </c>
      <c r="F70" s="149"/>
      <c r="G70" s="150">
        <f>SUM(G65:G69)</f>
        <v>15950000</v>
      </c>
      <c r="H70" s="149"/>
      <c r="I70" s="118">
        <f>SUM(I65:I69)</f>
        <v>27508339</v>
      </c>
      <c r="J70" s="38"/>
      <c r="K70" s="10"/>
      <c r="L70" s="15"/>
      <c r="M70" s="26" t="s">
        <v>197</v>
      </c>
      <c r="N70" s="15"/>
      <c r="O70" s="10"/>
      <c r="P70" s="15"/>
      <c r="Q70" s="10"/>
      <c r="R70" s="35"/>
      <c r="X70" s="88"/>
    </row>
    <row r="71" spans="1:24" s="1" customFormat="1" ht="15" customHeight="1">
      <c r="A71" s="14"/>
      <c r="B71" s="17"/>
      <c r="C71" s="156"/>
      <c r="D71" s="45"/>
      <c r="E71" s="91"/>
      <c r="F71" s="72"/>
      <c r="G71" s="157"/>
      <c r="H71" s="72"/>
      <c r="I71" s="92"/>
      <c r="J71" s="38"/>
      <c r="K71" s="10"/>
      <c r="L71" s="15"/>
      <c r="M71" s="26" t="s">
        <v>199</v>
      </c>
      <c r="N71" s="15"/>
      <c r="O71" s="10"/>
      <c r="P71" s="15"/>
      <c r="Q71" s="10"/>
      <c r="R71" s="35"/>
      <c r="X71" s="88"/>
    </row>
    <row r="72" spans="1:24" s="1" customFormat="1" ht="15" customHeight="1" thickBot="1">
      <c r="A72" s="140"/>
      <c r="B72" s="48"/>
      <c r="C72" s="124"/>
      <c r="D72" s="119"/>
      <c r="E72" s="120"/>
      <c r="F72" s="151"/>
      <c r="G72" s="152"/>
      <c r="H72" s="151"/>
      <c r="I72" s="122"/>
      <c r="J72" s="20"/>
      <c r="K72" s="69"/>
      <c r="L72" s="54"/>
      <c r="M72" s="53" t="s">
        <v>198</v>
      </c>
      <c r="N72" s="54"/>
      <c r="O72" s="69"/>
      <c r="P72" s="54"/>
      <c r="Q72" s="69"/>
      <c r="R72" s="55"/>
      <c r="X72" s="88"/>
    </row>
    <row r="73" spans="1:24" s="42" customFormat="1" ht="15" customHeight="1">
      <c r="A73" s="143">
        <v>10</v>
      </c>
      <c r="B73" s="101" t="s">
        <v>56</v>
      </c>
      <c r="C73" s="180" t="s">
        <v>67</v>
      </c>
      <c r="D73" s="103">
        <v>0</v>
      </c>
      <c r="E73" s="104">
        <v>350000</v>
      </c>
      <c r="F73" s="80">
        <v>19</v>
      </c>
      <c r="G73" s="181">
        <v>0</v>
      </c>
      <c r="H73" s="5"/>
      <c r="I73" s="104">
        <f>+D73+E73+G73</f>
        <v>350000</v>
      </c>
      <c r="J73" s="19" t="s">
        <v>20</v>
      </c>
      <c r="K73" s="6" t="s">
        <v>176</v>
      </c>
      <c r="L73" s="182" t="s">
        <v>20</v>
      </c>
      <c r="M73" s="6" t="s">
        <v>16</v>
      </c>
      <c r="N73" s="183" t="s">
        <v>20</v>
      </c>
      <c r="O73" s="6" t="s">
        <v>20</v>
      </c>
      <c r="P73" s="21" t="s">
        <v>60</v>
      </c>
      <c r="Q73" s="6" t="s">
        <v>72</v>
      </c>
      <c r="R73" s="105">
        <v>6</v>
      </c>
    </row>
    <row r="74" spans="1:24" s="42" customFormat="1" ht="15" customHeight="1">
      <c r="A74" s="14"/>
      <c r="B74" s="17" t="s">
        <v>55</v>
      </c>
      <c r="C74" s="65" t="s">
        <v>45</v>
      </c>
      <c r="D74" s="39">
        <v>0</v>
      </c>
      <c r="E74" s="56">
        <v>0</v>
      </c>
      <c r="F74" s="79"/>
      <c r="G74" s="137" t="s">
        <v>2</v>
      </c>
      <c r="H74"/>
      <c r="I74" s="81" t="s">
        <v>2</v>
      </c>
      <c r="J74" s="38"/>
      <c r="K74" s="10"/>
      <c r="L74"/>
      <c r="M74" s="26" t="s">
        <v>57</v>
      </c>
      <c r="N74"/>
      <c r="O74" s="10"/>
      <c r="P74" s="31" t="s">
        <v>59</v>
      </c>
      <c r="Q74" s="12" t="s">
        <v>73</v>
      </c>
      <c r="R74" s="35"/>
    </row>
    <row r="75" spans="1:24" s="42" customFormat="1" ht="15" customHeight="1">
      <c r="A75" s="14"/>
      <c r="B75" s="40" t="s">
        <v>68</v>
      </c>
      <c r="C75" s="65" t="s">
        <v>64</v>
      </c>
      <c r="D75" s="39">
        <v>0</v>
      </c>
      <c r="E75" s="56">
        <v>0</v>
      </c>
      <c r="F75" s="79"/>
      <c r="G75" s="137" t="s">
        <v>2</v>
      </c>
      <c r="H75" s="2"/>
      <c r="I75" s="81" t="s">
        <v>2</v>
      </c>
      <c r="J75" s="38"/>
      <c r="K75" s="10"/>
      <c r="L75" s="2"/>
      <c r="M75" s="26" t="s">
        <v>58</v>
      </c>
      <c r="N75" s="2"/>
      <c r="O75" s="10"/>
      <c r="P75" s="26" t="s">
        <v>54</v>
      </c>
      <c r="Q75" s="12"/>
      <c r="R75" s="35"/>
    </row>
    <row r="76" spans="1:24" s="42" customFormat="1" ht="15" customHeight="1">
      <c r="A76" s="14"/>
      <c r="B76" s="17"/>
      <c r="C76" s="65" t="s">
        <v>62</v>
      </c>
      <c r="D76" s="39">
        <v>0</v>
      </c>
      <c r="E76" s="56">
        <v>0</v>
      </c>
      <c r="F76" s="79"/>
      <c r="G76" s="137" t="s">
        <v>2</v>
      </c>
      <c r="H76" s="2"/>
      <c r="I76" s="81" t="s">
        <v>2</v>
      </c>
      <c r="J76" s="38"/>
      <c r="K76" s="10"/>
      <c r="L76" s="2"/>
      <c r="M76" s="26"/>
      <c r="N76" s="2"/>
      <c r="O76" s="10"/>
      <c r="P76" s="26"/>
      <c r="Q76" s="12"/>
      <c r="R76" s="35"/>
    </row>
    <row r="77" spans="1:24" s="42" customFormat="1" ht="15" customHeight="1">
      <c r="A77" s="14"/>
      <c r="B77" s="17"/>
      <c r="C77" s="65" t="s">
        <v>63</v>
      </c>
      <c r="D77" s="39">
        <v>0</v>
      </c>
      <c r="E77" s="56">
        <v>0</v>
      </c>
      <c r="F77" s="79"/>
      <c r="G77" s="137" t="s">
        <v>2</v>
      </c>
      <c r="H77" s="2"/>
      <c r="I77" s="82" t="s">
        <v>2</v>
      </c>
      <c r="J77" s="38"/>
      <c r="K77" s="10"/>
      <c r="L77" s="2"/>
      <c r="M77" s="26"/>
      <c r="N77" s="2"/>
      <c r="O77" s="10"/>
      <c r="P77" s="26"/>
      <c r="Q77" s="12"/>
      <c r="R77" s="35"/>
    </row>
    <row r="78" spans="1:24" s="42" customFormat="1" ht="15" customHeight="1" thickBot="1">
      <c r="A78" s="14"/>
      <c r="B78" s="48"/>
      <c r="C78" s="75" t="s">
        <v>40</v>
      </c>
      <c r="D78" s="60">
        <f>SUM(D73:D77)</f>
        <v>0</v>
      </c>
      <c r="E78" s="61">
        <f>SUM(E73:E77)</f>
        <v>350000</v>
      </c>
      <c r="F78" s="76"/>
      <c r="G78" s="127">
        <f>SUM(G73:G77)</f>
        <v>0</v>
      </c>
      <c r="H78" s="76"/>
      <c r="I78" s="74">
        <f>SUM(I73:I77)</f>
        <v>350000</v>
      </c>
      <c r="J78" s="20"/>
      <c r="K78" s="69"/>
      <c r="L78" s="54"/>
      <c r="M78" s="69"/>
      <c r="N78" s="54"/>
      <c r="O78" s="69"/>
      <c r="P78" s="69"/>
      <c r="Q78" s="69"/>
      <c r="R78" s="55"/>
    </row>
    <row r="79" spans="1:24" s="42" customFormat="1" ht="15" customHeight="1">
      <c r="A79" s="143">
        <v>11</v>
      </c>
      <c r="B79" s="100" t="s">
        <v>109</v>
      </c>
      <c r="C79" s="65" t="s">
        <v>45</v>
      </c>
      <c r="D79" s="39">
        <v>1470000</v>
      </c>
      <c r="E79" s="8">
        <v>0</v>
      </c>
      <c r="F79" s="85"/>
      <c r="G79" s="129">
        <v>550000</v>
      </c>
      <c r="I79" s="8">
        <f>+D79+E79+G79</f>
        <v>2020000</v>
      </c>
      <c r="J79" s="38" t="s">
        <v>20</v>
      </c>
      <c r="K79" s="12" t="s">
        <v>174</v>
      </c>
      <c r="L79" s="12" t="s">
        <v>16</v>
      </c>
      <c r="M79" s="12" t="s">
        <v>20</v>
      </c>
      <c r="N79" s="12" t="s">
        <v>16</v>
      </c>
      <c r="O79" s="12" t="s">
        <v>20</v>
      </c>
      <c r="P79" s="23" t="s">
        <v>60</v>
      </c>
      <c r="Q79" s="12" t="s">
        <v>113</v>
      </c>
      <c r="R79" s="37">
        <v>6</v>
      </c>
    </row>
    <row r="80" spans="1:24" s="42" customFormat="1" ht="15" customHeight="1">
      <c r="A80" s="144"/>
      <c r="B80" s="17" t="s">
        <v>110</v>
      </c>
      <c r="C80" s="65" t="s">
        <v>227</v>
      </c>
      <c r="D80" s="39">
        <v>247008</v>
      </c>
      <c r="E80" s="8">
        <v>0</v>
      </c>
      <c r="F80" s="72"/>
      <c r="G80" s="129">
        <v>0</v>
      </c>
      <c r="I80" s="8">
        <f t="shared" ref="I80:I83" si="10">+D80+E80+G80</f>
        <v>247008</v>
      </c>
      <c r="J80" s="38"/>
      <c r="K80" s="10"/>
      <c r="L80" s="31" t="s">
        <v>111</v>
      </c>
      <c r="M80" s="26" t="s">
        <v>118</v>
      </c>
      <c r="N80" s="26" t="s">
        <v>50</v>
      </c>
      <c r="O80" s="26" t="s">
        <v>114</v>
      </c>
      <c r="P80" s="31" t="s">
        <v>93</v>
      </c>
      <c r="Q80" s="12" t="s">
        <v>82</v>
      </c>
      <c r="R80" s="35"/>
    </row>
    <row r="81" spans="1:18" s="42" customFormat="1" ht="15" customHeight="1">
      <c r="A81" s="144"/>
      <c r="B81" s="40"/>
      <c r="C81" s="65" t="s">
        <v>62</v>
      </c>
      <c r="D81" s="39">
        <v>0</v>
      </c>
      <c r="E81" s="8">
        <v>0</v>
      </c>
      <c r="F81" s="72"/>
      <c r="G81" s="129">
        <f>10000000</f>
        <v>10000000</v>
      </c>
      <c r="I81" s="8">
        <f t="shared" si="10"/>
        <v>10000000</v>
      </c>
      <c r="J81" s="38"/>
      <c r="K81" s="10"/>
      <c r="L81" s="31" t="s">
        <v>112</v>
      </c>
      <c r="M81" s="26" t="s">
        <v>119</v>
      </c>
      <c r="N81" s="27" t="s">
        <v>28</v>
      </c>
      <c r="O81" s="26" t="s">
        <v>115</v>
      </c>
      <c r="P81" s="26" t="s">
        <v>54</v>
      </c>
      <c r="Q81" s="10"/>
      <c r="R81" s="35"/>
    </row>
    <row r="82" spans="1:18" s="42" customFormat="1" ht="15" customHeight="1">
      <c r="A82" s="144"/>
      <c r="B82" s="17"/>
      <c r="C82" s="65" t="s">
        <v>63</v>
      </c>
      <c r="D82" s="39">
        <v>0</v>
      </c>
      <c r="E82" s="8">
        <v>0</v>
      </c>
      <c r="F82" s="72"/>
      <c r="G82" s="129">
        <v>1200000</v>
      </c>
      <c r="I82" s="8">
        <f t="shared" si="10"/>
        <v>1200000</v>
      </c>
      <c r="J82" s="38"/>
      <c r="K82" s="10"/>
      <c r="M82" s="26" t="s">
        <v>120</v>
      </c>
      <c r="O82" s="26" t="s">
        <v>116</v>
      </c>
      <c r="Q82" s="10"/>
      <c r="R82" s="35"/>
    </row>
    <row r="83" spans="1:18" s="42" customFormat="1" ht="15" customHeight="1">
      <c r="A83" s="144"/>
      <c r="B83" s="17"/>
      <c r="C83" s="89" t="s">
        <v>228</v>
      </c>
      <c r="D83" s="39">
        <v>1175272</v>
      </c>
      <c r="E83" s="8">
        <v>0</v>
      </c>
      <c r="F83" s="73"/>
      <c r="G83" s="129">
        <v>0</v>
      </c>
      <c r="I83" s="8">
        <f t="shared" si="10"/>
        <v>1175272</v>
      </c>
      <c r="J83" s="38"/>
      <c r="K83" s="10"/>
      <c r="M83" s="10"/>
      <c r="O83" s="26" t="s">
        <v>117</v>
      </c>
      <c r="Q83" s="10"/>
      <c r="R83" s="35"/>
    </row>
    <row r="84" spans="1:18" s="42" customFormat="1" ht="15" customHeight="1" thickBot="1">
      <c r="A84" s="145"/>
      <c r="B84" s="48"/>
      <c r="C84" s="75" t="s">
        <v>40</v>
      </c>
      <c r="D84" s="60">
        <f>SUM(D79:D83)</f>
        <v>2892280</v>
      </c>
      <c r="E84" s="61">
        <f>SUM(E79:E83)</f>
        <v>0</v>
      </c>
      <c r="F84" s="76"/>
      <c r="G84" s="127">
        <f>SUM(G79:G83)</f>
        <v>11750000</v>
      </c>
      <c r="H84" s="76"/>
      <c r="I84" s="74">
        <f>SUM(I79:I83)</f>
        <v>14642280</v>
      </c>
      <c r="J84" s="20"/>
      <c r="K84" s="69"/>
      <c r="L84" s="54"/>
      <c r="M84" s="69"/>
      <c r="N84" s="54"/>
      <c r="O84" s="69"/>
      <c r="P84" s="54"/>
      <c r="Q84" s="69"/>
      <c r="R84" s="55"/>
    </row>
    <row r="85" spans="1:18" s="88" customFormat="1" ht="15" customHeight="1">
      <c r="A85" s="14">
        <v>12</v>
      </c>
      <c r="B85" s="101" t="s">
        <v>109</v>
      </c>
      <c r="C85" s="102" t="s">
        <v>45</v>
      </c>
      <c r="D85" s="103">
        <v>0</v>
      </c>
      <c r="E85" s="104">
        <v>0</v>
      </c>
      <c r="F85" s="85"/>
      <c r="G85" s="168">
        <v>3250000</v>
      </c>
      <c r="H85" s="5"/>
      <c r="I85" s="104">
        <f>+D85+E85+G85</f>
        <v>3250000</v>
      </c>
      <c r="J85" s="19" t="s">
        <v>20</v>
      </c>
      <c r="K85" s="6" t="s">
        <v>174</v>
      </c>
      <c r="L85" s="6" t="s">
        <v>16</v>
      </c>
      <c r="M85" s="6" t="s">
        <v>20</v>
      </c>
      <c r="N85" s="6" t="s">
        <v>16</v>
      </c>
      <c r="O85" s="6" t="s">
        <v>20</v>
      </c>
      <c r="P85" s="21" t="s">
        <v>60</v>
      </c>
      <c r="Q85" s="6" t="s">
        <v>113</v>
      </c>
      <c r="R85" s="105">
        <v>6</v>
      </c>
    </row>
    <row r="86" spans="1:18" s="88" customFormat="1" ht="15" customHeight="1">
      <c r="A86" s="14"/>
      <c r="B86" s="17" t="s">
        <v>134</v>
      </c>
      <c r="C86" s="65" t="s">
        <v>64</v>
      </c>
      <c r="D86" s="39">
        <v>0</v>
      </c>
      <c r="E86" s="8">
        <v>0</v>
      </c>
      <c r="F86" s="72"/>
      <c r="G86" s="169">
        <v>10000000</v>
      </c>
      <c r="H86" s="15"/>
      <c r="I86" s="8">
        <f t="shared" ref="I86:I89" si="11">+D86+E86+G86</f>
        <v>10000000</v>
      </c>
      <c r="J86" s="38"/>
      <c r="K86" s="72"/>
      <c r="L86" s="31" t="s">
        <v>135</v>
      </c>
      <c r="M86" s="26" t="s">
        <v>118</v>
      </c>
      <c r="N86" s="26" t="s">
        <v>50</v>
      </c>
      <c r="O86" s="26" t="s">
        <v>114</v>
      </c>
      <c r="P86" s="31" t="s">
        <v>93</v>
      </c>
      <c r="Q86" s="12" t="s">
        <v>82</v>
      </c>
      <c r="R86" s="35"/>
    </row>
    <row r="87" spans="1:18" s="88" customFormat="1" ht="15" customHeight="1">
      <c r="A87" s="14"/>
      <c r="B87" s="17"/>
      <c r="C87" s="65" t="s">
        <v>62</v>
      </c>
      <c r="D87" s="39">
        <v>0</v>
      </c>
      <c r="E87" s="8">
        <v>0</v>
      </c>
      <c r="F87" s="72"/>
      <c r="G87" s="169">
        <v>16460000</v>
      </c>
      <c r="H87" s="15"/>
      <c r="I87" s="8">
        <f t="shared" si="11"/>
        <v>16460000</v>
      </c>
      <c r="J87" s="38"/>
      <c r="K87" s="72"/>
      <c r="L87" s="31" t="s">
        <v>112</v>
      </c>
      <c r="M87" s="26" t="s">
        <v>119</v>
      </c>
      <c r="N87" s="27" t="s">
        <v>28</v>
      </c>
      <c r="O87" s="26" t="s">
        <v>115</v>
      </c>
      <c r="P87" s="26" t="s">
        <v>54</v>
      </c>
      <c r="Q87" s="10"/>
      <c r="R87" s="35"/>
    </row>
    <row r="88" spans="1:18" s="88" customFormat="1" ht="15" customHeight="1">
      <c r="A88" s="14"/>
      <c r="B88" s="17"/>
      <c r="C88" s="65" t="s">
        <v>63</v>
      </c>
      <c r="D88" s="39">
        <v>0</v>
      </c>
      <c r="E88" s="8">
        <v>0</v>
      </c>
      <c r="F88" s="72"/>
      <c r="G88" s="169">
        <v>2340000</v>
      </c>
      <c r="H88" s="15"/>
      <c r="I88" s="8">
        <f t="shared" si="11"/>
        <v>2340000</v>
      </c>
      <c r="J88" s="38"/>
      <c r="K88" s="72"/>
      <c r="M88" s="26" t="s">
        <v>120</v>
      </c>
      <c r="O88" s="26" t="s">
        <v>116</v>
      </c>
      <c r="Q88" s="10"/>
      <c r="R88" s="35"/>
    </row>
    <row r="89" spans="1:18" s="88" customFormat="1" ht="15" customHeight="1" thickBot="1">
      <c r="A89" s="14"/>
      <c r="B89" s="48"/>
      <c r="C89" s="75" t="s">
        <v>40</v>
      </c>
      <c r="D89" s="60">
        <f>SUM(D85:D88)</f>
        <v>0</v>
      </c>
      <c r="E89" s="61">
        <f>SUM(E85:E88)</f>
        <v>0</v>
      </c>
      <c r="F89" s="76"/>
      <c r="G89" s="127">
        <f>SUM(G85:G88)</f>
        <v>32050000</v>
      </c>
      <c r="H89" s="76"/>
      <c r="I89" s="162">
        <f t="shared" si="11"/>
        <v>32050000</v>
      </c>
      <c r="J89" s="108"/>
      <c r="K89" s="54"/>
      <c r="L89" s="69"/>
      <c r="M89" s="54"/>
      <c r="N89" s="69"/>
      <c r="O89" s="54"/>
      <c r="P89" s="69"/>
      <c r="Q89" s="69"/>
      <c r="R89" s="107"/>
    </row>
    <row r="90" spans="1:18" s="88" customFormat="1" ht="15" customHeight="1">
      <c r="A90" s="142">
        <v>13</v>
      </c>
      <c r="B90" s="101" t="s">
        <v>151</v>
      </c>
      <c r="C90" s="109" t="s">
        <v>62</v>
      </c>
      <c r="D90" s="103">
        <v>0</v>
      </c>
      <c r="E90" s="104">
        <v>0</v>
      </c>
      <c r="F90" s="57"/>
      <c r="G90" s="130">
        <f>1700000</f>
        <v>1700000</v>
      </c>
      <c r="H90" s="111"/>
      <c r="I90" s="112">
        <f>+D90+E90+G90</f>
        <v>1700000</v>
      </c>
      <c r="J90" s="4" t="s">
        <v>19</v>
      </c>
      <c r="K90" s="12" t="s">
        <v>178</v>
      </c>
      <c r="L90" s="6" t="s">
        <v>16</v>
      </c>
      <c r="M90" s="6" t="s">
        <v>16</v>
      </c>
      <c r="N90" s="6" t="s">
        <v>16</v>
      </c>
      <c r="O90" s="6" t="s">
        <v>20</v>
      </c>
      <c r="P90" s="21" t="s">
        <v>60</v>
      </c>
      <c r="Q90" s="18" t="s">
        <v>34</v>
      </c>
      <c r="R90" s="105">
        <v>7</v>
      </c>
    </row>
    <row r="91" spans="1:18" s="88" customFormat="1" ht="15" customHeight="1">
      <c r="A91" s="139"/>
      <c r="B91" s="100" t="s">
        <v>142</v>
      </c>
      <c r="C91" s="65" t="s">
        <v>40</v>
      </c>
      <c r="D91" s="115">
        <f>SUM(D90:D90)</f>
        <v>0</v>
      </c>
      <c r="E91" s="116">
        <f>SUM(E90:E90)</f>
        <v>0</v>
      </c>
      <c r="F91" s="118"/>
      <c r="G91" s="128">
        <f>SUM(G90:G90)</f>
        <v>1700000</v>
      </c>
      <c r="H91" s="117"/>
      <c r="I91" s="118">
        <f>SUM(I90:I90)</f>
        <v>1700000</v>
      </c>
      <c r="J91" s="25" t="s">
        <v>149</v>
      </c>
      <c r="K91" s="12"/>
      <c r="L91" s="26" t="s">
        <v>43</v>
      </c>
      <c r="M91" s="26" t="s">
        <v>23</v>
      </c>
      <c r="N91" s="26" t="s">
        <v>27</v>
      </c>
      <c r="O91" s="15"/>
      <c r="P91" s="26" t="s">
        <v>37</v>
      </c>
      <c r="Q91" s="10"/>
      <c r="R91" s="35"/>
    </row>
    <row r="92" spans="1:18" s="88" customFormat="1" ht="15" customHeight="1">
      <c r="A92" s="139"/>
      <c r="B92" s="100"/>
      <c r="C92" s="65"/>
      <c r="D92" s="45"/>
      <c r="E92" s="91"/>
      <c r="F92" s="125"/>
      <c r="G92" s="131"/>
      <c r="H92" s="92"/>
      <c r="I92" s="126"/>
      <c r="J92" s="25"/>
      <c r="K92" s="12"/>
      <c r="L92" s="27" t="s">
        <v>44</v>
      </c>
      <c r="M92" s="26" t="s">
        <v>24</v>
      </c>
      <c r="N92" s="27" t="s">
        <v>28</v>
      </c>
      <c r="O92" s="15"/>
      <c r="P92" s="27" t="s">
        <v>152</v>
      </c>
      <c r="Q92" s="10"/>
      <c r="R92" s="35"/>
    </row>
    <row r="93" spans="1:18" s="88" customFormat="1" ht="15" customHeight="1" thickBot="1">
      <c r="A93" s="139"/>
      <c r="B93" s="110"/>
      <c r="C93" s="124"/>
      <c r="D93" s="119"/>
      <c r="E93" s="120"/>
      <c r="F93" s="121"/>
      <c r="G93" s="132"/>
      <c r="H93" s="122"/>
      <c r="I93" s="123"/>
      <c r="J93" s="113"/>
      <c r="K93" s="114"/>
      <c r="L93" s="52"/>
      <c r="M93" s="53"/>
      <c r="N93" s="52"/>
      <c r="O93" s="54"/>
      <c r="P93" s="53" t="s">
        <v>131</v>
      </c>
      <c r="Q93" s="69"/>
      <c r="R93" s="55"/>
    </row>
    <row r="94" spans="1:18" s="88" customFormat="1" ht="15" customHeight="1">
      <c r="A94" s="143">
        <v>14</v>
      </c>
      <c r="B94" s="101" t="s">
        <v>143</v>
      </c>
      <c r="C94" s="109" t="s">
        <v>62</v>
      </c>
      <c r="D94" s="103">
        <v>0</v>
      </c>
      <c r="E94" s="104">
        <v>0</v>
      </c>
      <c r="F94" s="57"/>
      <c r="G94" s="130">
        <v>2350007</v>
      </c>
      <c r="H94" s="111"/>
      <c r="I94" s="112">
        <f>+D94+E94+G94</f>
        <v>2350007</v>
      </c>
      <c r="J94" s="19" t="s">
        <v>19</v>
      </c>
      <c r="K94" s="6" t="s">
        <v>183</v>
      </c>
      <c r="L94" s="6" t="s">
        <v>16</v>
      </c>
      <c r="M94" s="6" t="s">
        <v>16</v>
      </c>
      <c r="N94" s="6" t="s">
        <v>16</v>
      </c>
      <c r="O94" s="6" t="s">
        <v>20</v>
      </c>
      <c r="P94" s="21" t="s">
        <v>16</v>
      </c>
      <c r="Q94" s="18" t="s">
        <v>77</v>
      </c>
      <c r="R94" s="105">
        <v>6</v>
      </c>
    </row>
    <row r="95" spans="1:18" s="88" customFormat="1" ht="15" customHeight="1">
      <c r="A95" s="144"/>
      <c r="B95" s="100" t="s">
        <v>142</v>
      </c>
      <c r="C95" s="65" t="s">
        <v>40</v>
      </c>
      <c r="D95" s="115">
        <f>SUM(D94:D94)</f>
        <v>0</v>
      </c>
      <c r="E95" s="116">
        <f>SUM(E94:E94)</f>
        <v>0</v>
      </c>
      <c r="F95" s="118"/>
      <c r="G95" s="128">
        <f>SUM(G94:G94)</f>
        <v>2350007</v>
      </c>
      <c r="H95" s="117"/>
      <c r="I95" s="118">
        <f>SUM(I94:I94)</f>
        <v>2350007</v>
      </c>
      <c r="J95" s="25" t="s">
        <v>216</v>
      </c>
      <c r="K95" s="12" t="s">
        <v>22</v>
      </c>
      <c r="L95" s="26" t="s">
        <v>43</v>
      </c>
      <c r="M95" s="26" t="s">
        <v>23</v>
      </c>
      <c r="N95" s="26" t="s">
        <v>27</v>
      </c>
      <c r="O95" s="15"/>
      <c r="P95" s="26" t="s">
        <v>37</v>
      </c>
      <c r="Q95" s="10"/>
      <c r="R95" s="35"/>
    </row>
    <row r="96" spans="1:18" s="88" customFormat="1" ht="15" customHeight="1" thickBot="1">
      <c r="A96" s="145"/>
      <c r="B96" s="110"/>
      <c r="C96" s="75"/>
      <c r="D96" s="119"/>
      <c r="E96" s="120"/>
      <c r="F96" s="121"/>
      <c r="G96" s="132"/>
      <c r="H96" s="122"/>
      <c r="I96" s="123"/>
      <c r="J96" s="113"/>
      <c r="K96" s="114"/>
      <c r="L96" s="52" t="s">
        <v>44</v>
      </c>
      <c r="M96" s="53" t="s">
        <v>24</v>
      </c>
      <c r="N96" s="52" t="s">
        <v>28</v>
      </c>
      <c r="O96" s="54"/>
      <c r="P96" s="52" t="s">
        <v>36</v>
      </c>
      <c r="Q96" s="69"/>
      <c r="R96" s="55"/>
    </row>
    <row r="97" spans="1:18" s="88" customFormat="1" ht="15" customHeight="1">
      <c r="A97" s="14">
        <v>15</v>
      </c>
      <c r="B97" s="101" t="s">
        <v>144</v>
      </c>
      <c r="C97" s="109" t="s">
        <v>62</v>
      </c>
      <c r="D97" s="103">
        <v>0</v>
      </c>
      <c r="E97" s="104">
        <v>0</v>
      </c>
      <c r="F97" s="57"/>
      <c r="G97" s="130">
        <v>17367551</v>
      </c>
      <c r="H97" s="111"/>
      <c r="I97" s="112">
        <f>+D97+E97+G97</f>
        <v>17367551</v>
      </c>
      <c r="J97" s="19" t="s">
        <v>19</v>
      </c>
      <c r="K97" s="6" t="s">
        <v>183</v>
      </c>
      <c r="L97" s="6" t="s">
        <v>16</v>
      </c>
      <c r="M97" s="6" t="s">
        <v>16</v>
      </c>
      <c r="N97" s="6" t="s">
        <v>16</v>
      </c>
      <c r="O97" s="6" t="s">
        <v>20</v>
      </c>
      <c r="P97" s="21" t="s">
        <v>16</v>
      </c>
      <c r="Q97" s="18" t="s">
        <v>34</v>
      </c>
      <c r="R97" s="105">
        <v>6</v>
      </c>
    </row>
    <row r="98" spans="1:18" s="88" customFormat="1" ht="15" customHeight="1">
      <c r="A98" s="14"/>
      <c r="B98" s="100" t="s">
        <v>145</v>
      </c>
      <c r="C98" s="65" t="s">
        <v>40</v>
      </c>
      <c r="D98" s="115">
        <f>SUM(D97:D97)</f>
        <v>0</v>
      </c>
      <c r="E98" s="116">
        <f>SUM(E97:E97)</f>
        <v>0</v>
      </c>
      <c r="F98" s="118"/>
      <c r="G98" s="128">
        <f>SUM(G97:G97)</f>
        <v>17367551</v>
      </c>
      <c r="H98" s="117"/>
      <c r="I98" s="118">
        <f>SUM(I97:I97)</f>
        <v>17367551</v>
      </c>
      <c r="J98" s="25" t="s">
        <v>215</v>
      </c>
      <c r="K98" s="12" t="s">
        <v>126</v>
      </c>
      <c r="L98" s="26" t="s">
        <v>43</v>
      </c>
      <c r="M98" s="26" t="s">
        <v>23</v>
      </c>
      <c r="N98" s="26" t="s">
        <v>27</v>
      </c>
      <c r="O98" s="15"/>
      <c r="P98" s="26" t="s">
        <v>37</v>
      </c>
      <c r="Q98" s="10"/>
      <c r="R98" s="35"/>
    </row>
    <row r="99" spans="1:18" s="88" customFormat="1" ht="15" customHeight="1" thickBot="1">
      <c r="A99" s="14"/>
      <c r="B99" s="110"/>
      <c r="C99" s="75"/>
      <c r="D99" s="119"/>
      <c r="E99" s="120"/>
      <c r="F99" s="121"/>
      <c r="G99" s="132"/>
      <c r="H99" s="122"/>
      <c r="I99" s="123"/>
      <c r="J99" s="113"/>
      <c r="K99" s="114"/>
      <c r="L99" s="52" t="s">
        <v>44</v>
      </c>
      <c r="M99" s="53" t="s">
        <v>24</v>
      </c>
      <c r="N99" s="52" t="s">
        <v>28</v>
      </c>
      <c r="O99" s="54"/>
      <c r="P99" s="52" t="s">
        <v>36</v>
      </c>
      <c r="Q99" s="69"/>
      <c r="R99" s="55"/>
    </row>
    <row r="100" spans="1:18" s="88" customFormat="1" ht="15" customHeight="1">
      <c r="A100" s="143">
        <v>16</v>
      </c>
      <c r="B100" s="101" t="s">
        <v>147</v>
      </c>
      <c r="C100" s="109" t="s">
        <v>62</v>
      </c>
      <c r="D100" s="103">
        <v>0</v>
      </c>
      <c r="E100" s="104">
        <v>0</v>
      </c>
      <c r="F100" s="57"/>
      <c r="G100" s="130">
        <v>3804374</v>
      </c>
      <c r="H100" s="111"/>
      <c r="I100" s="112">
        <f>+D100+E100+G100</f>
        <v>3804374</v>
      </c>
      <c r="J100" s="19" t="s">
        <v>19</v>
      </c>
      <c r="K100" s="6" t="s">
        <v>179</v>
      </c>
      <c r="L100" s="6" t="s">
        <v>16</v>
      </c>
      <c r="M100" s="6" t="s">
        <v>16</v>
      </c>
      <c r="N100" s="6" t="s">
        <v>16</v>
      </c>
      <c r="O100" s="6" t="s">
        <v>20</v>
      </c>
      <c r="P100" s="21" t="s">
        <v>60</v>
      </c>
      <c r="Q100" s="18" t="s">
        <v>34</v>
      </c>
      <c r="R100" s="105">
        <v>6</v>
      </c>
    </row>
    <row r="101" spans="1:18" s="88" customFormat="1" ht="15" customHeight="1">
      <c r="A101" s="14"/>
      <c r="B101" s="100" t="s">
        <v>142</v>
      </c>
      <c r="C101" s="65" t="s">
        <v>40</v>
      </c>
      <c r="D101" s="115">
        <f>SUM(D100:D100)</f>
        <v>0</v>
      </c>
      <c r="E101" s="116">
        <f>SUM(E100:E100)</f>
        <v>0</v>
      </c>
      <c r="F101" s="118"/>
      <c r="G101" s="128">
        <f>SUM(G100:G100)</f>
        <v>3804374</v>
      </c>
      <c r="H101" s="117"/>
      <c r="I101" s="118">
        <f>SUM(I100:I100)</f>
        <v>3804374</v>
      </c>
      <c r="J101" s="25" t="s">
        <v>150</v>
      </c>
      <c r="K101" s="12" t="s">
        <v>22</v>
      </c>
      <c r="L101" s="26" t="s">
        <v>43</v>
      </c>
      <c r="M101" s="26" t="s">
        <v>23</v>
      </c>
      <c r="N101" s="26" t="s">
        <v>27</v>
      </c>
      <c r="O101" s="15"/>
      <c r="P101" s="26" t="s">
        <v>37</v>
      </c>
      <c r="Q101" s="10"/>
      <c r="R101" s="35"/>
    </row>
    <row r="102" spans="1:18" s="88" customFormat="1" ht="15" customHeight="1">
      <c r="A102" s="14"/>
      <c r="B102" s="100"/>
      <c r="C102" s="65"/>
      <c r="D102" s="45"/>
      <c r="E102" s="91"/>
      <c r="F102" s="125"/>
      <c r="G102" s="131"/>
      <c r="H102" s="92"/>
      <c r="I102" s="126"/>
      <c r="J102" s="25"/>
      <c r="K102" s="12"/>
      <c r="L102" s="27" t="s">
        <v>44</v>
      </c>
      <c r="M102" s="26" t="s">
        <v>24</v>
      </c>
      <c r="N102" s="27" t="s">
        <v>28</v>
      </c>
      <c r="O102" s="15"/>
      <c r="P102" s="27" t="s">
        <v>152</v>
      </c>
      <c r="Q102" s="10"/>
      <c r="R102" s="35"/>
    </row>
    <row r="103" spans="1:18" s="88" customFormat="1" ht="15" customHeight="1" thickBot="1">
      <c r="A103" s="14"/>
      <c r="B103" s="110"/>
      <c r="C103" s="75"/>
      <c r="D103" s="119"/>
      <c r="E103" s="120"/>
      <c r="F103" s="121"/>
      <c r="G103" s="132"/>
      <c r="H103" s="122"/>
      <c r="I103" s="123"/>
      <c r="J103" s="113"/>
      <c r="K103" s="114"/>
      <c r="L103" s="52"/>
      <c r="M103" s="53"/>
      <c r="N103" s="52"/>
      <c r="O103" s="54"/>
      <c r="P103" s="53" t="s">
        <v>131</v>
      </c>
      <c r="Q103" s="69"/>
      <c r="R103" s="55"/>
    </row>
    <row r="104" spans="1:18" s="88" customFormat="1" ht="15" customHeight="1" thickBot="1">
      <c r="A104" s="188"/>
      <c r="B104" s="186" t="s">
        <v>220</v>
      </c>
      <c r="C104" s="124"/>
      <c r="D104" s="122"/>
      <c r="E104" s="122"/>
      <c r="F104" s="54"/>
      <c r="G104" s="187">
        <f>+G70+G78+G84+G89+G91+G95+G98+G101</f>
        <v>84971932</v>
      </c>
      <c r="H104" s="54"/>
      <c r="I104" s="184"/>
      <c r="J104" s="51"/>
      <c r="K104" s="54"/>
      <c r="L104" s="54"/>
      <c r="M104" s="54"/>
      <c r="N104" s="54"/>
      <c r="O104" s="54"/>
      <c r="P104" s="54"/>
      <c r="Q104" s="54"/>
      <c r="R104" s="107"/>
    </row>
    <row r="105" spans="1:18" s="42" customFormat="1" ht="15" customHeight="1" thickBot="1">
      <c r="A105" s="141"/>
      <c r="B105" s="94" t="s">
        <v>123</v>
      </c>
      <c r="C105" s="94"/>
      <c r="D105" s="95"/>
      <c r="E105" s="95"/>
      <c r="F105" s="95"/>
      <c r="G105" s="95"/>
      <c r="H105" s="95"/>
      <c r="I105" s="96"/>
      <c r="J105" s="95"/>
      <c r="K105" s="95"/>
      <c r="L105" s="97"/>
      <c r="M105" s="97"/>
      <c r="N105" s="97"/>
      <c r="O105" s="97"/>
      <c r="P105" s="97"/>
      <c r="Q105" s="98"/>
      <c r="R105" s="99"/>
    </row>
    <row r="106" spans="1:18" ht="16.2">
      <c r="A106" s="143">
        <v>17</v>
      </c>
      <c r="B106" s="100" t="s">
        <v>78</v>
      </c>
      <c r="C106" s="65" t="s">
        <v>229</v>
      </c>
      <c r="D106" s="39">
        <v>0</v>
      </c>
      <c r="E106" s="8">
        <v>0</v>
      </c>
      <c r="F106" s="84"/>
      <c r="G106" s="129">
        <v>125000</v>
      </c>
      <c r="I106" s="8">
        <f>+D106+E106+G106</f>
        <v>125000</v>
      </c>
      <c r="J106" s="38" t="s">
        <v>20</v>
      </c>
      <c r="K106" s="12" t="s">
        <v>179</v>
      </c>
      <c r="L106" s="12" t="s">
        <v>16</v>
      </c>
      <c r="M106" s="12" t="s">
        <v>16</v>
      </c>
      <c r="N106" s="12" t="s">
        <v>16</v>
      </c>
      <c r="O106" s="12" t="s">
        <v>20</v>
      </c>
      <c r="P106" s="23" t="s">
        <v>60</v>
      </c>
      <c r="Q106" s="12" t="s">
        <v>72</v>
      </c>
      <c r="R106" s="37">
        <v>5</v>
      </c>
    </row>
    <row r="107" spans="1:18">
      <c r="A107" s="144"/>
      <c r="B107" s="17" t="s">
        <v>79</v>
      </c>
      <c r="C107" s="65" t="s">
        <v>64</v>
      </c>
      <c r="D107" s="39">
        <v>550792</v>
      </c>
      <c r="E107" s="8">
        <v>0</v>
      </c>
      <c r="F107" s="72"/>
      <c r="G107" s="129">
        <v>0</v>
      </c>
      <c r="H107" s="2"/>
      <c r="I107" s="8">
        <f t="shared" ref="I107:I110" si="12">+D107+E107+G107</f>
        <v>550792</v>
      </c>
      <c r="J107" s="38"/>
      <c r="K107" s="12" t="s">
        <v>71</v>
      </c>
      <c r="L107" s="31" t="s">
        <v>80</v>
      </c>
      <c r="M107" s="26" t="s">
        <v>168</v>
      </c>
      <c r="N107" s="26" t="s">
        <v>50</v>
      </c>
      <c r="O107" s="10"/>
      <c r="P107" s="31" t="s">
        <v>59</v>
      </c>
      <c r="Q107" s="12" t="s">
        <v>82</v>
      </c>
      <c r="R107" s="35"/>
    </row>
    <row r="108" spans="1:18">
      <c r="A108" s="144"/>
      <c r="B108" s="17"/>
      <c r="C108" s="65" t="s">
        <v>62</v>
      </c>
      <c r="D108" s="39">
        <v>0</v>
      </c>
      <c r="E108" s="8">
        <v>0</v>
      </c>
      <c r="F108" s="72"/>
      <c r="G108" s="129">
        <v>3865000</v>
      </c>
      <c r="H108" s="2"/>
      <c r="I108" s="8">
        <f t="shared" si="12"/>
        <v>3865000</v>
      </c>
      <c r="J108" s="38"/>
      <c r="K108" s="10"/>
      <c r="L108" s="31" t="s">
        <v>81</v>
      </c>
      <c r="M108" s="26" t="s">
        <v>196</v>
      </c>
      <c r="N108" s="27" t="s">
        <v>28</v>
      </c>
      <c r="O108" s="10"/>
      <c r="P108" s="26" t="s">
        <v>54</v>
      </c>
      <c r="Q108" s="10"/>
      <c r="R108" s="35"/>
    </row>
    <row r="109" spans="1:18" s="2" customFormat="1">
      <c r="A109" s="144"/>
      <c r="B109" s="17"/>
      <c r="C109" s="65" t="s">
        <v>63</v>
      </c>
      <c r="D109" s="39">
        <v>0</v>
      </c>
      <c r="E109" s="8">
        <v>0</v>
      </c>
      <c r="F109" s="72"/>
      <c r="G109" s="129">
        <v>350000</v>
      </c>
      <c r="I109" s="8">
        <f t="shared" si="12"/>
        <v>350000</v>
      </c>
      <c r="J109" s="38"/>
      <c r="K109" s="10"/>
      <c r="M109" s="26" t="s">
        <v>197</v>
      </c>
      <c r="O109" s="10"/>
      <c r="Q109" s="10"/>
      <c r="R109" s="35"/>
    </row>
    <row r="110" spans="1:18" s="2" customFormat="1">
      <c r="A110" s="144"/>
      <c r="B110" s="17"/>
      <c r="C110" s="65" t="s">
        <v>66</v>
      </c>
      <c r="D110" s="39">
        <v>0</v>
      </c>
      <c r="E110" s="8">
        <v>0</v>
      </c>
      <c r="F110" s="73"/>
      <c r="G110" s="129">
        <v>169000</v>
      </c>
      <c r="I110" s="8">
        <f t="shared" si="12"/>
        <v>169000</v>
      </c>
      <c r="J110" s="38"/>
      <c r="K110" s="10"/>
      <c r="M110" s="26" t="s">
        <v>199</v>
      </c>
      <c r="O110" s="10"/>
      <c r="Q110" s="10"/>
      <c r="R110" s="35"/>
    </row>
    <row r="111" spans="1:18" s="2" customFormat="1" ht="15" thickBot="1">
      <c r="A111" s="144"/>
      <c r="B111" s="48"/>
      <c r="C111" s="75" t="s">
        <v>40</v>
      </c>
      <c r="D111" s="60">
        <f>SUM(D106:D110)</f>
        <v>550792</v>
      </c>
      <c r="E111" s="61">
        <f>SUM(E106:E110)</f>
        <v>0</v>
      </c>
      <c r="F111" s="76"/>
      <c r="G111" s="170">
        <f>SUM(G106:G110)</f>
        <v>4509000</v>
      </c>
      <c r="H111" s="76"/>
      <c r="I111" s="74">
        <f>SUM(I106:I110)</f>
        <v>5059792</v>
      </c>
      <c r="J111" s="20"/>
      <c r="K111" s="69"/>
      <c r="L111" s="54"/>
      <c r="M111" s="53" t="s">
        <v>198</v>
      </c>
      <c r="N111" s="54"/>
      <c r="O111" s="69"/>
      <c r="P111" s="54"/>
      <c r="Q111" s="69"/>
      <c r="R111" s="55"/>
    </row>
    <row r="112" spans="1:18">
      <c r="A112" s="143">
        <v>18</v>
      </c>
      <c r="B112" s="100" t="s">
        <v>46</v>
      </c>
      <c r="C112" s="65" t="s">
        <v>45</v>
      </c>
      <c r="D112" s="39">
        <v>1694332</v>
      </c>
      <c r="E112" s="8">
        <v>0</v>
      </c>
      <c r="F112" s="93"/>
      <c r="G112" s="129">
        <v>300000</v>
      </c>
      <c r="I112" s="8">
        <f>+D112+E112+G112</f>
        <v>1994332</v>
      </c>
      <c r="J112" s="38" t="s">
        <v>20</v>
      </c>
      <c r="K112" s="12" t="s">
        <v>183</v>
      </c>
      <c r="L112" s="12" t="s">
        <v>16</v>
      </c>
      <c r="M112" s="12" t="s">
        <v>20</v>
      </c>
      <c r="N112" s="12" t="s">
        <v>16</v>
      </c>
      <c r="O112" s="12" t="s">
        <v>20</v>
      </c>
      <c r="P112" s="23" t="s">
        <v>16</v>
      </c>
      <c r="Q112" s="12" t="s">
        <v>72</v>
      </c>
      <c r="R112" s="37">
        <v>4</v>
      </c>
    </row>
    <row r="113" spans="1:18" s="2" customFormat="1">
      <c r="A113" s="144"/>
      <c r="B113" s="17" t="s">
        <v>47</v>
      </c>
      <c r="C113" s="65" t="s">
        <v>64</v>
      </c>
      <c r="D113" s="77">
        <v>0</v>
      </c>
      <c r="E113" s="78">
        <v>0</v>
      </c>
      <c r="F113" s="71"/>
      <c r="G113" s="138">
        <v>8500000</v>
      </c>
      <c r="H113"/>
      <c r="I113" s="8">
        <f t="shared" ref="I113:I117" si="13">+D113+E113+G113</f>
        <v>8500000</v>
      </c>
      <c r="J113" s="38"/>
      <c r="K113" s="12" t="s">
        <v>22</v>
      </c>
      <c r="L113" s="31" t="s">
        <v>48</v>
      </c>
      <c r="M113" s="10"/>
      <c r="N113" s="26" t="s">
        <v>50</v>
      </c>
      <c r="O113" s="26" t="s">
        <v>51</v>
      </c>
      <c r="P113" s="26" t="s">
        <v>54</v>
      </c>
      <c r="Q113" s="12" t="s">
        <v>74</v>
      </c>
      <c r="R113" s="35"/>
    </row>
    <row r="114" spans="1:18" s="2" customFormat="1">
      <c r="A114" s="144"/>
      <c r="B114" s="17"/>
      <c r="C114" s="65" t="s">
        <v>62</v>
      </c>
      <c r="D114" s="39">
        <v>300000</v>
      </c>
      <c r="E114" s="8">
        <v>0</v>
      </c>
      <c r="F114" s="72"/>
      <c r="G114" s="129">
        <v>12000000</v>
      </c>
      <c r="H114"/>
      <c r="I114" s="8">
        <f t="shared" si="13"/>
        <v>12300000</v>
      </c>
      <c r="J114" s="38"/>
      <c r="K114" s="10"/>
      <c r="L114" s="31" t="s">
        <v>49</v>
      </c>
      <c r="M114" s="10"/>
      <c r="N114" s="27" t="s">
        <v>28</v>
      </c>
      <c r="O114" s="26" t="s">
        <v>52</v>
      </c>
      <c r="P114"/>
      <c r="Q114" s="12" t="s">
        <v>75</v>
      </c>
      <c r="R114" s="35"/>
    </row>
    <row r="115" spans="1:18" s="2" customFormat="1">
      <c r="A115" s="144"/>
      <c r="B115" s="17"/>
      <c r="C115" s="65" t="s">
        <v>63</v>
      </c>
      <c r="D115" s="39">
        <v>0</v>
      </c>
      <c r="E115" s="8">
        <v>0</v>
      </c>
      <c r="F115" s="72"/>
      <c r="G115" s="129">
        <v>1800000</v>
      </c>
      <c r="I115" s="8">
        <f t="shared" si="13"/>
        <v>1800000</v>
      </c>
      <c r="J115" s="38"/>
      <c r="K115" s="10"/>
      <c r="L115" s="31"/>
      <c r="M115" s="10"/>
      <c r="N115" s="70"/>
      <c r="O115" s="26" t="s">
        <v>53</v>
      </c>
      <c r="Q115" s="87" t="s">
        <v>76</v>
      </c>
      <c r="R115" s="35"/>
    </row>
    <row r="116" spans="1:18">
      <c r="A116" s="144"/>
      <c r="B116" s="17"/>
      <c r="C116" s="65" t="s">
        <v>65</v>
      </c>
      <c r="D116" s="39">
        <v>0</v>
      </c>
      <c r="E116" s="8">
        <v>0</v>
      </c>
      <c r="F116" s="72"/>
      <c r="G116" s="129">
        <v>500000</v>
      </c>
      <c r="H116" s="2"/>
      <c r="I116" s="8">
        <f t="shared" si="13"/>
        <v>500000</v>
      </c>
      <c r="J116" s="38"/>
      <c r="K116" s="10"/>
      <c r="L116" s="31"/>
      <c r="M116" s="10"/>
      <c r="N116" s="70"/>
      <c r="O116" s="26"/>
      <c r="P116" s="2"/>
      <c r="Q116" s="10"/>
      <c r="R116" s="35"/>
    </row>
    <row r="117" spans="1:18" s="2" customFormat="1">
      <c r="A117" s="144"/>
      <c r="B117" s="17"/>
      <c r="C117" s="65" t="s">
        <v>66</v>
      </c>
      <c r="D117" s="39">
        <v>0</v>
      </c>
      <c r="E117" s="8">
        <v>0</v>
      </c>
      <c r="F117" s="72"/>
      <c r="G117" s="129">
        <v>600000</v>
      </c>
      <c r="I117" s="8">
        <f t="shared" si="13"/>
        <v>600000</v>
      </c>
      <c r="J117" s="38"/>
      <c r="K117" s="10"/>
      <c r="L117" s="31"/>
      <c r="M117" s="10"/>
      <c r="N117" s="70"/>
      <c r="O117" s="26"/>
      <c r="Q117" s="10"/>
      <c r="R117" s="35"/>
    </row>
    <row r="118" spans="1:18" s="2" customFormat="1" ht="15" thickBot="1">
      <c r="A118" s="144"/>
      <c r="B118" s="48"/>
      <c r="C118" s="75" t="s">
        <v>40</v>
      </c>
      <c r="D118" s="60">
        <f>SUM(D112:D117)</f>
        <v>1994332</v>
      </c>
      <c r="E118" s="61">
        <f>SUM(E112:E117)</f>
        <v>0</v>
      </c>
      <c r="F118" s="76"/>
      <c r="G118" s="127">
        <f>SUM(G112:G117)</f>
        <v>23700000</v>
      </c>
      <c r="H118" s="76"/>
      <c r="I118" s="74">
        <f>SUM(I112:I117)</f>
        <v>25694332</v>
      </c>
      <c r="J118" s="20"/>
      <c r="K118" s="69"/>
      <c r="L118" s="54"/>
      <c r="M118" s="69"/>
      <c r="N118" s="54"/>
      <c r="O118" s="69"/>
      <c r="P118" s="54"/>
      <c r="Q118" s="69"/>
      <c r="R118" s="55"/>
    </row>
    <row r="119" spans="1:18" s="88" customFormat="1">
      <c r="A119" s="143">
        <v>19</v>
      </c>
      <c r="B119" s="101" t="s">
        <v>129</v>
      </c>
      <c r="C119" s="102" t="s">
        <v>45</v>
      </c>
      <c r="D119" s="103">
        <v>0</v>
      </c>
      <c r="E119" s="104">
        <v>0</v>
      </c>
      <c r="F119" s="85"/>
      <c r="G119" s="130">
        <v>1000000</v>
      </c>
      <c r="H119" s="5"/>
      <c r="I119" s="104">
        <f>+D119+E119+G119</f>
        <v>1000000</v>
      </c>
      <c r="J119" s="19" t="s">
        <v>20</v>
      </c>
      <c r="K119" s="6" t="s">
        <v>187</v>
      </c>
      <c r="L119" s="6" t="s">
        <v>16</v>
      </c>
      <c r="M119" s="6" t="s">
        <v>20</v>
      </c>
      <c r="N119" s="6" t="s">
        <v>16</v>
      </c>
      <c r="O119" s="6" t="s">
        <v>20</v>
      </c>
      <c r="P119" s="21" t="s">
        <v>16</v>
      </c>
      <c r="Q119" s="6" t="s">
        <v>132</v>
      </c>
      <c r="R119" s="105">
        <v>4</v>
      </c>
    </row>
    <row r="120" spans="1:18" s="88" customFormat="1">
      <c r="A120" s="14"/>
      <c r="B120" s="17" t="s">
        <v>224</v>
      </c>
      <c r="C120" s="65" t="s">
        <v>64</v>
      </c>
      <c r="D120" s="39">
        <v>0</v>
      </c>
      <c r="E120" s="8">
        <v>0</v>
      </c>
      <c r="F120" s="86"/>
      <c r="G120" s="133">
        <v>5000000</v>
      </c>
      <c r="H120" s="15"/>
      <c r="I120" s="8">
        <f t="shared" ref="I120:I122" si="14">+D120+E120+G120</f>
        <v>5000000</v>
      </c>
      <c r="J120" s="38"/>
      <c r="K120" s="12" t="s">
        <v>22</v>
      </c>
      <c r="L120" s="31" t="s">
        <v>127</v>
      </c>
      <c r="M120" s="10"/>
      <c r="N120" s="26" t="s">
        <v>50</v>
      </c>
      <c r="O120" s="10"/>
      <c r="P120" s="31" t="s">
        <v>131</v>
      </c>
      <c r="Q120" s="12" t="s">
        <v>133</v>
      </c>
      <c r="R120" s="35"/>
    </row>
    <row r="121" spans="1:18" s="88" customFormat="1">
      <c r="A121" s="14"/>
      <c r="B121" s="17"/>
      <c r="C121" s="65" t="s">
        <v>62</v>
      </c>
      <c r="D121" s="39">
        <v>0</v>
      </c>
      <c r="E121" s="8">
        <v>0</v>
      </c>
      <c r="F121" s="72"/>
      <c r="G121" s="133">
        <v>7000000</v>
      </c>
      <c r="H121" s="15"/>
      <c r="I121" s="8">
        <f t="shared" si="14"/>
        <v>7000000</v>
      </c>
      <c r="J121" s="38"/>
      <c r="K121" s="10"/>
      <c r="L121" s="31" t="s">
        <v>130</v>
      </c>
      <c r="M121" s="10"/>
      <c r="N121" s="27" t="s">
        <v>28</v>
      </c>
      <c r="O121" s="10"/>
      <c r="P121" s="15"/>
      <c r="Q121" s="10"/>
      <c r="R121" s="35"/>
    </row>
    <row r="122" spans="1:18" s="88" customFormat="1">
      <c r="A122" s="14"/>
      <c r="B122" s="17"/>
      <c r="C122" s="65" t="s">
        <v>63</v>
      </c>
      <c r="D122" s="39">
        <v>0</v>
      </c>
      <c r="E122" s="8">
        <v>0</v>
      </c>
      <c r="F122" s="73"/>
      <c r="G122" s="133">
        <v>1400000</v>
      </c>
      <c r="H122" s="15"/>
      <c r="I122" s="8">
        <f t="shared" si="14"/>
        <v>1400000</v>
      </c>
      <c r="J122" s="38"/>
      <c r="K122" s="10"/>
      <c r="L122" s="15"/>
      <c r="M122" s="10"/>
      <c r="N122" s="15"/>
      <c r="O122" s="10"/>
      <c r="P122" s="15"/>
      <c r="Q122" s="10"/>
      <c r="R122" s="35"/>
    </row>
    <row r="123" spans="1:18" s="88" customFormat="1" ht="15" thickBot="1">
      <c r="A123" s="14"/>
      <c r="B123" s="48"/>
      <c r="C123" s="75" t="s">
        <v>40</v>
      </c>
      <c r="D123" s="60">
        <f>SUM(D119:D122)</f>
        <v>0</v>
      </c>
      <c r="E123" s="61">
        <f>SUM(E119:E122)</f>
        <v>0</v>
      </c>
      <c r="F123" s="76"/>
      <c r="G123" s="127">
        <f>SUM(G119:G122)</f>
        <v>14400000</v>
      </c>
      <c r="H123" s="76"/>
      <c r="I123" s="74">
        <f>SUM(I119:I122)</f>
        <v>14400000</v>
      </c>
      <c r="J123" s="20"/>
      <c r="K123" s="69"/>
      <c r="L123" s="54"/>
      <c r="M123" s="69"/>
      <c r="N123" s="54"/>
      <c r="O123" s="69"/>
      <c r="P123" s="54"/>
      <c r="Q123" s="69"/>
      <c r="R123" s="55"/>
    </row>
    <row r="124" spans="1:18" s="2" customFormat="1" ht="16.2">
      <c r="A124" s="143">
        <v>20</v>
      </c>
      <c r="B124" s="101" t="s">
        <v>146</v>
      </c>
      <c r="C124" s="109" t="s">
        <v>62</v>
      </c>
      <c r="D124" s="103">
        <v>0</v>
      </c>
      <c r="E124" s="104">
        <v>0</v>
      </c>
      <c r="F124" s="57"/>
      <c r="G124" s="130">
        <v>1984320</v>
      </c>
      <c r="H124" s="111"/>
      <c r="I124" s="112">
        <f>+D124+E124+G124</f>
        <v>1984320</v>
      </c>
      <c r="J124" s="4" t="s">
        <v>19</v>
      </c>
      <c r="K124" s="6" t="s">
        <v>20</v>
      </c>
      <c r="L124" s="6" t="s">
        <v>16</v>
      </c>
      <c r="M124" s="6" t="s">
        <v>16</v>
      </c>
      <c r="N124" s="6" t="s">
        <v>20</v>
      </c>
      <c r="O124" s="6" t="s">
        <v>20</v>
      </c>
      <c r="P124" s="21" t="s">
        <v>16</v>
      </c>
      <c r="Q124" s="18" t="s">
        <v>77</v>
      </c>
      <c r="R124" s="105">
        <v>4</v>
      </c>
    </row>
    <row r="125" spans="1:18" s="2" customFormat="1">
      <c r="A125" s="144"/>
      <c r="B125" s="100" t="s">
        <v>142</v>
      </c>
      <c r="C125" s="65" t="s">
        <v>40</v>
      </c>
      <c r="D125" s="115">
        <f>SUM(D124:D124)</f>
        <v>0</v>
      </c>
      <c r="E125" s="116">
        <f>SUM(E124:E124)</f>
        <v>0</v>
      </c>
      <c r="F125" s="118"/>
      <c r="G125" s="128">
        <f>SUM(G124:G124)</f>
        <v>1984320</v>
      </c>
      <c r="H125" s="117"/>
      <c r="I125" s="118">
        <f>SUM(I124:I124)</f>
        <v>1984320</v>
      </c>
      <c r="J125" s="25" t="s">
        <v>148</v>
      </c>
      <c r="K125" s="12"/>
      <c r="L125" s="26" t="s">
        <v>43</v>
      </c>
      <c r="M125" s="26" t="s">
        <v>23</v>
      </c>
      <c r="N125" s="26"/>
      <c r="O125" s="15"/>
      <c r="P125" s="26" t="s">
        <v>37</v>
      </c>
      <c r="Q125" s="10"/>
      <c r="R125" s="35"/>
    </row>
    <row r="126" spans="1:18" s="2" customFormat="1" ht="15" thickBot="1">
      <c r="A126" s="145"/>
      <c r="B126" s="110"/>
      <c r="C126" s="75"/>
      <c r="D126" s="119"/>
      <c r="E126" s="120"/>
      <c r="F126" s="121"/>
      <c r="G126" s="132"/>
      <c r="H126" s="122"/>
      <c r="I126" s="123"/>
      <c r="J126" s="113"/>
      <c r="K126" s="114"/>
      <c r="L126" s="52" t="s">
        <v>44</v>
      </c>
      <c r="M126" s="53" t="s">
        <v>24</v>
      </c>
      <c r="N126" s="52"/>
      <c r="O126" s="54"/>
      <c r="P126" s="52" t="s">
        <v>36</v>
      </c>
      <c r="Q126" s="69"/>
      <c r="R126" s="55"/>
    </row>
    <row r="127" spans="1:18">
      <c r="A127" s="144">
        <v>21</v>
      </c>
      <c r="B127" s="100" t="s">
        <v>70</v>
      </c>
      <c r="C127" s="65" t="s">
        <v>45</v>
      </c>
      <c r="D127" s="39">
        <v>0</v>
      </c>
      <c r="E127" s="8">
        <v>850000</v>
      </c>
      <c r="F127" s="85">
        <v>19</v>
      </c>
      <c r="G127" s="129">
        <v>0</v>
      </c>
      <c r="I127" s="8">
        <f>+D127+E127+G127</f>
        <v>850000</v>
      </c>
      <c r="J127" s="38" t="s">
        <v>20</v>
      </c>
      <c r="K127" s="12" t="s">
        <v>187</v>
      </c>
      <c r="L127" s="3" t="s">
        <v>20</v>
      </c>
      <c r="M127" s="6" t="s">
        <v>20</v>
      </c>
      <c r="N127" s="12" t="s">
        <v>16</v>
      </c>
      <c r="O127" s="12" t="s">
        <v>20</v>
      </c>
      <c r="P127" s="23" t="s">
        <v>16</v>
      </c>
      <c r="Q127" s="10" t="s">
        <v>77</v>
      </c>
      <c r="R127" s="37">
        <v>3</v>
      </c>
    </row>
    <row r="128" spans="1:18" s="88" customFormat="1">
      <c r="A128" s="158"/>
      <c r="B128" s="17" t="s">
        <v>69</v>
      </c>
      <c r="C128" s="65" t="s">
        <v>64</v>
      </c>
      <c r="D128" s="39">
        <v>0</v>
      </c>
      <c r="E128" s="8">
        <v>850000</v>
      </c>
      <c r="F128" s="86">
        <v>20</v>
      </c>
      <c r="G128" s="129">
        <v>0</v>
      </c>
      <c r="H128" s="2"/>
      <c r="I128" s="8">
        <f t="shared" ref="I128:I130" si="15">+D128+E128+G128</f>
        <v>850000</v>
      </c>
      <c r="J128" s="38"/>
      <c r="K128" s="12" t="s">
        <v>71</v>
      </c>
      <c r="L128" s="2"/>
      <c r="M128" s="10"/>
      <c r="N128" s="26" t="s">
        <v>50</v>
      </c>
      <c r="O128" s="10"/>
      <c r="P128" s="26" t="s">
        <v>37</v>
      </c>
      <c r="Q128" s="10"/>
      <c r="R128" s="35"/>
    </row>
    <row r="129" spans="1:18" s="88" customFormat="1">
      <c r="A129" s="158"/>
      <c r="B129" s="17"/>
      <c r="C129" s="65" t="s">
        <v>62</v>
      </c>
      <c r="D129" s="39">
        <v>0</v>
      </c>
      <c r="E129" s="8">
        <v>0</v>
      </c>
      <c r="F129" s="72"/>
      <c r="G129" s="129">
        <v>5000000</v>
      </c>
      <c r="H129" s="2"/>
      <c r="I129" s="8">
        <f t="shared" si="15"/>
        <v>5000000</v>
      </c>
      <c r="J129" s="38"/>
      <c r="K129" s="10"/>
      <c r="L129" s="2"/>
      <c r="M129" s="10"/>
      <c r="N129" s="27" t="s">
        <v>28</v>
      </c>
      <c r="O129" s="10"/>
      <c r="P129" s="27" t="s">
        <v>36</v>
      </c>
      <c r="Q129" s="10"/>
      <c r="R129" s="35"/>
    </row>
    <row r="130" spans="1:18" s="88" customFormat="1">
      <c r="A130" s="158"/>
      <c r="B130" s="17"/>
      <c r="C130" s="65" t="s">
        <v>63</v>
      </c>
      <c r="D130" s="39">
        <v>0</v>
      </c>
      <c r="E130" s="8">
        <v>0</v>
      </c>
      <c r="F130" s="73"/>
      <c r="G130" s="129">
        <v>750000</v>
      </c>
      <c r="H130" s="2"/>
      <c r="I130" s="8">
        <f t="shared" si="15"/>
        <v>750000</v>
      </c>
      <c r="J130" s="38"/>
      <c r="K130" s="10"/>
      <c r="L130" s="2"/>
      <c r="M130" s="10"/>
      <c r="N130" s="2"/>
      <c r="O130" s="10"/>
      <c r="P130" s="2"/>
      <c r="Q130" s="10"/>
      <c r="R130" s="35"/>
    </row>
    <row r="131" spans="1:18" s="88" customFormat="1" ht="15" thickBot="1">
      <c r="A131" s="159"/>
      <c r="B131" s="48"/>
      <c r="C131" s="75" t="s">
        <v>40</v>
      </c>
      <c r="D131" s="60">
        <f>SUM(D127:D130)</f>
        <v>0</v>
      </c>
      <c r="E131" s="61">
        <f>SUM(E127:E130)</f>
        <v>1700000</v>
      </c>
      <c r="F131" s="76"/>
      <c r="G131" s="127">
        <f>SUM(G127:G130)</f>
        <v>5750000</v>
      </c>
      <c r="H131" s="76"/>
      <c r="I131" s="74">
        <f>SUM(I127:I130)</f>
        <v>7450000</v>
      </c>
      <c r="J131" s="20"/>
      <c r="K131" s="69"/>
      <c r="L131" s="54"/>
      <c r="M131" s="69"/>
      <c r="N131" s="54"/>
      <c r="O131" s="69"/>
      <c r="P131" s="54"/>
      <c r="Q131" s="69"/>
      <c r="R131" s="55"/>
    </row>
    <row r="132" spans="1:18" s="88" customFormat="1" ht="15" thickBot="1">
      <c r="A132" s="188"/>
      <c r="B132" s="186" t="s">
        <v>221</v>
      </c>
      <c r="C132" s="124"/>
      <c r="D132" s="122"/>
      <c r="E132" s="122"/>
      <c r="F132" s="54"/>
      <c r="G132" s="187">
        <f>+G111+G118+G123+G125+G131</f>
        <v>50343320</v>
      </c>
      <c r="H132" s="54"/>
      <c r="I132" s="191"/>
      <c r="J132" s="51"/>
      <c r="K132" s="54"/>
      <c r="L132" s="54"/>
      <c r="M132" s="54"/>
      <c r="N132" s="54"/>
      <c r="O132" s="54"/>
      <c r="P132" s="54"/>
      <c r="Q132" s="54"/>
      <c r="R132" s="107"/>
    </row>
    <row r="133" spans="1:18" s="88" customFormat="1" ht="15" thickBot="1">
      <c r="A133" s="188"/>
      <c r="B133" s="189" t="s">
        <v>222</v>
      </c>
      <c r="C133" s="124"/>
      <c r="D133" s="122"/>
      <c r="E133" s="122"/>
      <c r="F133" s="54"/>
      <c r="G133" s="190">
        <f>+G63+G104+G132</f>
        <v>368027996</v>
      </c>
      <c r="H133" s="54"/>
      <c r="I133" s="191"/>
      <c r="J133" s="51"/>
      <c r="K133" s="54"/>
      <c r="L133" s="54"/>
      <c r="M133" s="54"/>
      <c r="N133" s="54"/>
      <c r="O133" s="54"/>
      <c r="P133" s="54"/>
      <c r="Q133" s="54"/>
      <c r="R133" s="107"/>
    </row>
    <row r="135" spans="1:18">
      <c r="B135" s="88" t="s">
        <v>1</v>
      </c>
      <c r="C135" s="88"/>
    </row>
    <row r="136" spans="1:18" ht="16.2">
      <c r="B136" s="88" t="s">
        <v>154</v>
      </c>
    </row>
    <row r="137" spans="1:18" s="88" customFormat="1" ht="16.2">
      <c r="B137" s="88" t="s">
        <v>156</v>
      </c>
    </row>
    <row r="138" spans="1:18" ht="16.2">
      <c r="B138" s="88" t="s">
        <v>200</v>
      </c>
    </row>
    <row r="139" spans="1:18" s="2" customFormat="1" ht="16.2">
      <c r="A139" s="88"/>
      <c r="B139" s="88" t="s">
        <v>195</v>
      </c>
    </row>
    <row r="140" spans="1:18" s="88" customFormat="1" ht="16.2">
      <c r="B140" s="88" t="s">
        <v>230</v>
      </c>
    </row>
    <row r="141" spans="1:18" s="42" customFormat="1" ht="16.2">
      <c r="A141" s="88"/>
      <c r="B141" s="88" t="s">
        <v>225</v>
      </c>
    </row>
    <row r="142" spans="1:18" ht="16.2">
      <c r="B142" s="88" t="s">
        <v>226</v>
      </c>
    </row>
    <row r="143" spans="1:18">
      <c r="B143" s="161"/>
      <c r="C143" s="161"/>
      <c r="D143" s="161"/>
      <c r="E143" s="161"/>
      <c r="F143" s="161"/>
      <c r="G143" s="161"/>
    </row>
    <row r="144" spans="1:18" s="88" customFormat="1">
      <c r="B144" s="161"/>
      <c r="C144" s="161"/>
      <c r="D144" s="161"/>
      <c r="E144" s="161"/>
      <c r="F144" s="161"/>
      <c r="G144" s="161"/>
    </row>
    <row r="145" spans="2:2">
      <c r="B145" s="147" t="s">
        <v>167</v>
      </c>
    </row>
    <row r="146" spans="2:2">
      <c r="B146" s="147" t="s">
        <v>166</v>
      </c>
    </row>
    <row r="147" spans="2:2">
      <c r="B147" s="147" t="s">
        <v>172</v>
      </c>
    </row>
    <row r="148" spans="2:2">
      <c r="B148" s="147" t="s">
        <v>191</v>
      </c>
    </row>
    <row r="149" spans="2:2">
      <c r="B149" s="147" t="s">
        <v>192</v>
      </c>
    </row>
    <row r="150" spans="2:2" s="88" customFormat="1">
      <c r="B150" s="147" t="s">
        <v>223</v>
      </c>
    </row>
    <row r="151" spans="2:2">
      <c r="B151" s="147" t="s">
        <v>193</v>
      </c>
    </row>
    <row r="152" spans="2:2">
      <c r="B152" s="147" t="s">
        <v>194</v>
      </c>
    </row>
  </sheetData>
  <mergeCells count="4">
    <mergeCell ref="E5:F5"/>
    <mergeCell ref="E6:F6"/>
    <mergeCell ref="G5:H5"/>
    <mergeCell ref="G6:H6"/>
  </mergeCells>
  <pageMargins left="0.45" right="0.2" top="0.25" bottom="0" header="0.3" footer="0.3"/>
  <pageSetup paperSize="17" scale="65" orientation="landscape" r:id="rId1"/>
  <rowBreaks count="1" manualBreakCount="1"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A63CCC231C1B49AE11E51BA5AB82DA" ma:contentTypeVersion="1" ma:contentTypeDescription="Create a new document." ma:contentTypeScope="" ma:versionID="4f40da897e51de9cfeccb6cdfc3e837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FBDD4FE-3F96-4A1D-8050-15ADA6FB6A35}"/>
</file>

<file path=customXml/itemProps2.xml><?xml version="1.0" encoding="utf-8"?>
<ds:datastoreItem xmlns:ds="http://schemas.openxmlformats.org/officeDocument/2006/customXml" ds:itemID="{0B1EABB5-0A9D-460A-9967-9ADEE93D096C}"/>
</file>

<file path=customXml/itemProps3.xml><?xml version="1.0" encoding="utf-8"?>
<ds:datastoreItem xmlns:ds="http://schemas.openxmlformats.org/officeDocument/2006/customXml" ds:itemID="{1F8BE674-9C1D-47F8-8A78-50E0EA7625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Lee County BOCC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getchaj</dc:creator>
  <cp:lastModifiedBy>scottdl</cp:lastModifiedBy>
  <cp:lastPrinted>2016-01-26T14:42:21Z</cp:lastPrinted>
  <dcterms:created xsi:type="dcterms:W3CDTF">2015-11-24T18:34:29Z</dcterms:created>
  <dcterms:modified xsi:type="dcterms:W3CDTF">2016-02-04T13:35:24Z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0x01010024A63CCC231C1B49AE11E51BA5AB82DA</vt:lpwstr>
  </property>
</Properties>
</file>